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drienpuche/Documents/Études/ESSEC/Monitorat &amp; Research/Monitorat Simtrade T1 2025/Articles/8 - &quot;Compound interest is the eighth wonder of the world. He who understands it, earns it … he who doesn’t, pays it.&quot;  – Albert Einstein/"/>
    </mc:Choice>
  </mc:AlternateContent>
  <xr:revisionPtr revIDLastSave="0" documentId="13_ncr:1_{C6AC201C-D06C-CB43-B750-B5FF93A9E2E5}" xr6:coauthVersionLast="47" xr6:coauthVersionMax="47" xr10:uidLastSave="{00000000-0000-0000-0000-000000000000}"/>
  <bookViews>
    <workbookView xWindow="380" yWindow="500" windowWidth="28040" windowHeight="15920" xr2:uid="{5FD94BF5-0CFC-444D-BCE4-E01592A53AA8}"/>
  </bookViews>
  <sheets>
    <sheet name="Read Me" sheetId="1" r:id="rId1"/>
    <sheet name="Q1 - Template" sheetId="6" r:id="rId2"/>
    <sheet name="Q1 - Solutions" sheetId="5" r:id="rId3"/>
    <sheet name="Q2 and Q3 - template" sheetId="8" r:id="rId4"/>
    <sheet name="Q2 and Q3 - Solutions" sheetId="7" r:id="rId5"/>
  </sheets>
  <definedNames>
    <definedName name="solver_adj" localSheetId="4" hidden="1">'Q2 and Q3 - Solutions'!$K$9</definedName>
    <definedName name="solver_adj" localSheetId="3" hidden="1">'Q2 and Q3 - template'!$E$9</definedName>
    <definedName name="solver_cvg" localSheetId="4" hidden="1">0.0001</definedName>
    <definedName name="solver_cvg" localSheetId="3" hidden="1">0.0001</definedName>
    <definedName name="solver_drv" localSheetId="4" hidden="1">1</definedName>
    <definedName name="solver_drv" localSheetId="3" hidden="1">1</definedName>
    <definedName name="solver_eng" localSheetId="4" hidden="1">1</definedName>
    <definedName name="solver_eng" localSheetId="3" hidden="1">1</definedName>
    <definedName name="solver_itr" localSheetId="4" hidden="1">2147483647</definedName>
    <definedName name="solver_itr" localSheetId="3" hidden="1">2147483647</definedName>
    <definedName name="solver_lin" localSheetId="4" hidden="1">2</definedName>
    <definedName name="solver_lin" localSheetId="3" hidden="1">2</definedName>
    <definedName name="solver_mip" localSheetId="4" hidden="1">2147483647</definedName>
    <definedName name="solver_mip" localSheetId="3" hidden="1">2147483647</definedName>
    <definedName name="solver_mni" localSheetId="4" hidden="1">30</definedName>
    <definedName name="solver_mni" localSheetId="3" hidden="1">30</definedName>
    <definedName name="solver_mrt" localSheetId="4" hidden="1">0.075</definedName>
    <definedName name="solver_mrt" localSheetId="3" hidden="1">0.075</definedName>
    <definedName name="solver_msl" localSheetId="4" hidden="1">2</definedName>
    <definedName name="solver_msl" localSheetId="3" hidden="1">2</definedName>
    <definedName name="solver_neg" localSheetId="4" hidden="1">1</definedName>
    <definedName name="solver_neg" localSheetId="3" hidden="1">1</definedName>
    <definedName name="solver_nod" localSheetId="4" hidden="1">2147483647</definedName>
    <definedName name="solver_nod" localSheetId="3" hidden="1">2147483647</definedName>
    <definedName name="solver_num" localSheetId="4" hidden="1">0</definedName>
    <definedName name="solver_num" localSheetId="3" hidden="1">0</definedName>
    <definedName name="solver_opt" localSheetId="4" hidden="1">'Q2 and Q3 - Solutions'!$N$10</definedName>
    <definedName name="solver_opt" localSheetId="3" hidden="1">'Q2 and Q3 - template'!$G$10</definedName>
    <definedName name="solver_pre" localSheetId="4" hidden="1">0.000001</definedName>
    <definedName name="solver_pre" localSheetId="3" hidden="1">0.000001</definedName>
    <definedName name="solver_rbv" localSheetId="4" hidden="1">1</definedName>
    <definedName name="solver_rbv" localSheetId="3" hidden="1">1</definedName>
    <definedName name="solver_rlx" localSheetId="4" hidden="1">1</definedName>
    <definedName name="solver_rlx" localSheetId="3" hidden="1">1</definedName>
    <definedName name="solver_rsd" localSheetId="4" hidden="1">0</definedName>
    <definedName name="solver_rsd" localSheetId="3" hidden="1">0</definedName>
    <definedName name="solver_scl" localSheetId="4" hidden="1">2</definedName>
    <definedName name="solver_scl" localSheetId="3" hidden="1">2</definedName>
    <definedName name="solver_sho" localSheetId="4" hidden="1">2</definedName>
    <definedName name="solver_sho" localSheetId="3" hidden="1">2</definedName>
    <definedName name="solver_ssz" localSheetId="4" hidden="1">100</definedName>
    <definedName name="solver_ssz" localSheetId="3" hidden="1">100</definedName>
    <definedName name="solver_tim" localSheetId="4" hidden="1">2147483647</definedName>
    <definedName name="solver_tim" localSheetId="3" hidden="1">2147483647</definedName>
    <definedName name="solver_tol" localSheetId="4" hidden="1">0.01</definedName>
    <definedName name="solver_tol" localSheetId="3" hidden="1">0.01</definedName>
    <definedName name="solver_typ" localSheetId="4" hidden="1">3</definedName>
    <definedName name="solver_typ" localSheetId="3" hidden="1">3</definedName>
    <definedName name="solver_val" localSheetId="4" hidden="1">0</definedName>
    <definedName name="solver_val" localSheetId="3" hidden="1">0</definedName>
    <definedName name="solver_ver" localSheetId="4" hidden="1">2</definedName>
    <definedName name="solver_ver" localSheetId="3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7" l="1"/>
  <c r="M25" i="5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24" i="5"/>
  <c r="E10" i="5"/>
  <c r="J4" i="5"/>
  <c r="K10" i="7"/>
  <c r="K18" i="7" s="1"/>
  <c r="J10" i="7"/>
  <c r="J18" i="7" s="1"/>
  <c r="I10" i="7"/>
  <c r="I18" i="7" s="1"/>
  <c r="F19" i="7"/>
  <c r="F21" i="7" s="1"/>
  <c r="N4" i="5"/>
  <c r="N5" i="5" s="1"/>
  <c r="N6" i="5" s="1"/>
  <c r="N7" i="5" s="1"/>
  <c r="N8" i="5" s="1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F10" i="7"/>
  <c r="F18" i="7" s="1"/>
  <c r="E10" i="7"/>
  <c r="E18" i="7" s="1"/>
  <c r="D10" i="7"/>
  <c r="D18" i="7" s="1"/>
  <c r="F10" i="5"/>
  <c r="K38" i="5" s="1"/>
  <c r="J20" i="5"/>
  <c r="D10" i="5"/>
  <c r="I39" i="5" s="1"/>
  <c r="E19" i="7" l="1"/>
  <c r="E21" i="7" s="1"/>
  <c r="J16" i="5"/>
  <c r="I19" i="7"/>
  <c r="I21" i="7" s="1"/>
  <c r="J21" i="7"/>
  <c r="J13" i="5"/>
  <c r="K19" i="7"/>
  <c r="K21" i="7" s="1"/>
  <c r="N10" i="7" s="1"/>
  <c r="I20" i="7"/>
  <c r="J20" i="7"/>
  <c r="E20" i="7"/>
  <c r="D19" i="7"/>
  <c r="J5" i="5"/>
  <c r="J21" i="5"/>
  <c r="J8" i="5"/>
  <c r="J9" i="5"/>
  <c r="K35" i="5"/>
  <c r="K39" i="5"/>
  <c r="K40" i="5"/>
  <c r="K43" i="5"/>
  <c r="K42" i="5"/>
  <c r="K36" i="5"/>
  <c r="K34" i="5"/>
  <c r="N34" i="5"/>
  <c r="F20" i="7"/>
  <c r="J6" i="5"/>
  <c r="J14" i="5"/>
  <c r="J22" i="5"/>
  <c r="J7" i="5"/>
  <c r="J15" i="5"/>
  <c r="J23" i="5"/>
  <c r="K41" i="5"/>
  <c r="J17" i="5"/>
  <c r="J10" i="5"/>
  <c r="J18" i="5"/>
  <c r="J11" i="5"/>
  <c r="J19" i="5"/>
  <c r="K37" i="5"/>
  <c r="J12" i="5"/>
  <c r="I32" i="5"/>
  <c r="I16" i="5"/>
  <c r="I17" i="5"/>
  <c r="I33" i="5"/>
  <c r="I34" i="5"/>
  <c r="I19" i="5"/>
  <c r="I35" i="5"/>
  <c r="I8" i="5"/>
  <c r="I24" i="5"/>
  <c r="I40" i="5"/>
  <c r="I9" i="5"/>
  <c r="I25" i="5"/>
  <c r="I41" i="5"/>
  <c r="I18" i="5"/>
  <c r="I10" i="5"/>
  <c r="I26" i="5"/>
  <c r="I42" i="5"/>
  <c r="I11" i="5"/>
  <c r="I27" i="5"/>
  <c r="I43" i="5"/>
  <c r="I12" i="5"/>
  <c r="I28" i="5"/>
  <c r="I4" i="5"/>
  <c r="I20" i="5"/>
  <c r="I36" i="5"/>
  <c r="I5" i="5"/>
  <c r="I13" i="5"/>
  <c r="I21" i="5"/>
  <c r="I29" i="5"/>
  <c r="I37" i="5"/>
  <c r="I6" i="5"/>
  <c r="I14" i="5"/>
  <c r="I22" i="5"/>
  <c r="I30" i="5"/>
  <c r="I38" i="5"/>
  <c r="I7" i="5"/>
  <c r="I15" i="5"/>
  <c r="I23" i="5"/>
  <c r="I31" i="5"/>
  <c r="N35" i="5" l="1"/>
  <c r="K20" i="7"/>
  <c r="D20" i="7"/>
  <c r="D21" i="7"/>
  <c r="M4" i="5"/>
  <c r="M5" i="5" s="1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E19" i="5" s="1"/>
  <c r="E18" i="5"/>
  <c r="D18" i="5"/>
  <c r="L4" i="5"/>
  <c r="L5" i="5" s="1"/>
  <c r="L6" i="5" s="1"/>
  <c r="L7" i="5" s="1"/>
  <c r="L8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D19" i="5" s="1"/>
  <c r="N36" i="5"/>
  <c r="N37" i="5" s="1"/>
  <c r="N38" i="5" s="1"/>
  <c r="N39" i="5" s="1"/>
  <c r="N40" i="5" s="1"/>
  <c r="N41" i="5" s="1"/>
  <c r="N42" i="5" s="1"/>
  <c r="N43" i="5" s="1"/>
  <c r="F19" i="5" s="1"/>
  <c r="F18" i="5"/>
  <c r="E20" i="5" l="1"/>
  <c r="E21" i="5"/>
  <c r="D20" i="5"/>
  <c r="D21" i="5"/>
  <c r="F20" i="5"/>
  <c r="F21" i="5"/>
</calcChain>
</file>

<file path=xl/sharedStrings.xml><?xml version="1.0" encoding="utf-8"?>
<sst xmlns="http://schemas.openxmlformats.org/spreadsheetml/2006/main" count="108" uniqueCount="23">
  <si>
    <t>Annual returns (%)</t>
  </si>
  <si>
    <t>Retirement age</t>
  </si>
  <si>
    <t>Investor A</t>
  </si>
  <si>
    <t>Investor B</t>
  </si>
  <si>
    <t>Investor C</t>
  </si>
  <si>
    <t>Total contributions</t>
  </si>
  <si>
    <t>Final value at retirement</t>
  </si>
  <si>
    <t>Years of contributions</t>
  </si>
  <si>
    <t>Monthly contribution</t>
  </si>
  <si>
    <t>Contributions</t>
  </si>
  <si>
    <t>Annual contributions</t>
  </si>
  <si>
    <t>Total value</t>
  </si>
  <si>
    <t>Age</t>
  </si>
  <si>
    <t>Total gain</t>
  </si>
  <si>
    <t>Results :</t>
  </si>
  <si>
    <t>Inputs</t>
  </si>
  <si>
    <t>Expected monthly pension</t>
  </si>
  <si>
    <t>Investor b</t>
  </si>
  <si>
    <t>Expected monthly pension ?</t>
  </si>
  <si>
    <t>Small trick for the FV / VC formula : money leaving your pocket to be invested is considered an outflow, so it has to be a negative number in the formula</t>
  </si>
  <si>
    <t>We want to minimize K21-I21, with K9 being the only variable cell</t>
  </si>
  <si>
    <t xml:space="preserve">K21-I21 : </t>
  </si>
  <si>
    <t>As can be seen after solving, Investor C would have to invest 3576€ every month to catch up to Investor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</si>
</sst>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44" formatCode="_ * #,##0.00_)\ &quot;€&quot;_ ;_ * \(#,##0.00\)\ &quot;€&quot;_ ;_ * &quot;-&quot;??_)\ &quot;€&quot;_ ;_ @_ 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b/>
      <u/>
      <sz val="12"/>
      <color theme="1"/>
      <name val="Aptos Narrow"/>
      <scheme val="minor"/>
    </font>
    <font>
      <b/>
      <sz val="12"/>
      <color rgb="FFFF0000"/>
      <name val="Aptos Narrow"/>
      <scheme val="minor"/>
    </font>
    <font>
      <b/>
      <i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9" fontId="0" fillId="2" borderId="0" xfId="0" applyNumberFormat="1" applyFill="1"/>
    <xf numFmtId="44" fontId="0" fillId="0" borderId="0" xfId="1" applyFont="1"/>
    <xf numFmtId="44" fontId="0" fillId="2" borderId="0" xfId="1" applyFont="1" applyFill="1"/>
    <xf numFmtId="0" fontId="0" fillId="0" borderId="0" xfId="0" applyAlignment="1">
      <alignment horizontal="center"/>
    </xf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3" fillId="0" borderId="0" xfId="0" applyFont="1"/>
    <xf numFmtId="44" fontId="3" fillId="0" borderId="0" xfId="0" applyNumberFormat="1" applyFont="1"/>
    <xf numFmtId="0" fontId="4" fillId="0" borderId="0" xfId="0" applyFont="1"/>
    <xf numFmtId="8" fontId="2" fillId="3" borderId="0" xfId="0" applyNumberFormat="1" applyFont="1" applyFill="1"/>
    <xf numFmtId="44" fontId="2" fillId="3" borderId="0" xfId="0" applyNumberFormat="1" applyFont="1" applyFill="1"/>
    <xf numFmtId="44" fontId="5" fillId="4" borderId="0" xfId="1" applyFont="1" applyFill="1"/>
    <xf numFmtId="44" fontId="0" fillId="2" borderId="0" xfId="0" applyNumberFormat="1" applyFill="1"/>
    <xf numFmtId="44" fontId="3" fillId="2" borderId="0" xfId="0" applyNumberFormat="1" applyFont="1" applyFill="1"/>
    <xf numFmtId="44" fontId="2" fillId="2" borderId="0" xfId="0" applyNumberFormat="1" applyFont="1" applyFill="1"/>
    <xf numFmtId="8" fontId="2" fillId="2" borderId="0" xfId="0" applyNumberFormat="1" applyFont="1" applyFill="1"/>
    <xf numFmtId="0" fontId="6" fillId="0" borderId="0" xfId="0" applyFont="1"/>
    <xf numFmtId="0" fontId="2" fillId="3" borderId="0" xfId="0" applyFont="1" applyFill="1"/>
    <xf numFmtId="0" fontId="0" fillId="0" borderId="0" xfId="0" applyAlignment="1">
      <alignment horizontal="center"/>
    </xf>
    <xf numFmtId="44" fontId="2" fillId="0" borderId="0" xfId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Total value of investments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'Q1 - Solutions'!$L$2:$L$3</c:f>
              <c:strCache>
                <c:ptCount val="2"/>
                <c:pt idx="0">
                  <c:v>Total value</c:v>
                </c:pt>
                <c:pt idx="1">
                  <c:v>Investor 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'Q1 - Solutions'!$L$4:$L$43</c:f>
              <c:numCache>
                <c:formatCode>_("€"* #,##0.00_);_("€"* \(#,##0.00\);_("€"* "-"??_);_(@_)</c:formatCode>
                <c:ptCount val="40"/>
                <c:pt idx="0">
                  <c:v>2400</c:v>
                </c:pt>
                <c:pt idx="1">
                  <c:v>4992</c:v>
                </c:pt>
                <c:pt idx="2">
                  <c:v>7791.3600000000006</c:v>
                </c:pt>
                <c:pt idx="3">
                  <c:v>10814.668800000001</c:v>
                </c:pt>
                <c:pt idx="4">
                  <c:v>14079.842304000002</c:v>
                </c:pt>
                <c:pt idx="5">
                  <c:v>17606.229688320003</c:v>
                </c:pt>
                <c:pt idx="6">
                  <c:v>21414.728063385606</c:v>
                </c:pt>
                <c:pt idx="7">
                  <c:v>25527.906308456455</c:v>
                </c:pt>
                <c:pt idx="8">
                  <c:v>29970.138813132973</c:v>
                </c:pt>
                <c:pt idx="9">
                  <c:v>34767.749918183617</c:v>
                </c:pt>
                <c:pt idx="10">
                  <c:v>39949.16991163831</c:v>
                </c:pt>
                <c:pt idx="11">
                  <c:v>45545.103504569379</c:v>
                </c:pt>
                <c:pt idx="12">
                  <c:v>51588.711784934931</c:v>
                </c:pt>
                <c:pt idx="13">
                  <c:v>58115.808727729731</c:v>
                </c:pt>
                <c:pt idx="14">
                  <c:v>65165.073425948111</c:v>
                </c:pt>
                <c:pt idx="15">
                  <c:v>72778.279300023962</c:v>
                </c:pt>
                <c:pt idx="16">
                  <c:v>81000.541644025885</c:v>
                </c:pt>
                <c:pt idx="17">
                  <c:v>89880.584975547958</c:v>
                </c:pt>
                <c:pt idx="18">
                  <c:v>99471.031773591807</c:v>
                </c:pt>
                <c:pt idx="19">
                  <c:v>109828.71431547916</c:v>
                </c:pt>
                <c:pt idx="20">
                  <c:v>121015.01146071749</c:v>
                </c:pt>
                <c:pt idx="21">
                  <c:v>133096.21237757491</c:v>
                </c:pt>
                <c:pt idx="22">
                  <c:v>146143.9093677809</c:v>
                </c:pt>
                <c:pt idx="23">
                  <c:v>160235.42211720339</c:v>
                </c:pt>
                <c:pt idx="24">
                  <c:v>175454.25588657966</c:v>
                </c:pt>
                <c:pt idx="25">
                  <c:v>191890.59635750606</c:v>
                </c:pt>
                <c:pt idx="26">
                  <c:v>209641.84406610657</c:v>
                </c:pt>
                <c:pt idx="27">
                  <c:v>228813.19159139512</c:v>
                </c:pt>
                <c:pt idx="28">
                  <c:v>249518.24691870675</c:v>
                </c:pt>
                <c:pt idx="29">
                  <c:v>271879.70667220332</c:v>
                </c:pt>
                <c:pt idx="30">
                  <c:v>296030.08320597961</c:v>
                </c:pt>
                <c:pt idx="31">
                  <c:v>322112.48986245802</c:v>
                </c:pt>
                <c:pt idx="32">
                  <c:v>350281.4890514547</c:v>
                </c:pt>
                <c:pt idx="33">
                  <c:v>380704.0081755711</c:v>
                </c:pt>
                <c:pt idx="34">
                  <c:v>413560.32882961683</c:v>
                </c:pt>
                <c:pt idx="35">
                  <c:v>449045.15513598622</c:v>
                </c:pt>
                <c:pt idx="36">
                  <c:v>487368.76754686516</c:v>
                </c:pt>
                <c:pt idx="37">
                  <c:v>528758.26895061438</c:v>
                </c:pt>
                <c:pt idx="38">
                  <c:v>573458.93046666356</c:v>
                </c:pt>
                <c:pt idx="39">
                  <c:v>621735.64490399673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8-834F-BE43-480A79E2F2C9}"/>
            </c:ext>
          </c:extLst>
        </c:ser>
        <c:ser>
          <c:idx val="1"/>
          <c:order val="1"/>
          <c:tx>
            <c:strRef>
              <c:f>'Q1 - Solutions'!$M$2:$M$3</c:f>
              <c:strCache>
                <c:ptCount val="2"/>
                <c:pt idx="0">
                  <c:v>Total value</c:v>
                </c:pt>
                <c:pt idx="1">
                  <c:v>Investor 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'Q1 - Solutions'!$M$4:$M$43</c:f>
              <c:numCache>
                <c:formatCode>_("€"* #,##0.00_);_("€"* \(#,##0.00\);_("€"* "-"??_);_(@_)</c:formatCode>
                <c:ptCount val="40"/>
                <c:pt idx="0">
                  <c:v>6000</c:v>
                </c:pt>
                <c:pt idx="1">
                  <c:v>12480</c:v>
                </c:pt>
                <c:pt idx="2">
                  <c:v>19478.400000000001</c:v>
                </c:pt>
                <c:pt idx="3">
                  <c:v>27036.672000000002</c:v>
                </c:pt>
                <c:pt idx="4">
                  <c:v>35199.605760000006</c:v>
                </c:pt>
                <c:pt idx="5">
                  <c:v>44015.574220800008</c:v>
                </c:pt>
                <c:pt idx="6">
                  <c:v>53536.820158464012</c:v>
                </c:pt>
                <c:pt idx="7">
                  <c:v>63819.765771141138</c:v>
                </c:pt>
                <c:pt idx="8">
                  <c:v>74925.347032832433</c:v>
                </c:pt>
                <c:pt idx="9">
                  <c:v>86919.374795459036</c:v>
                </c:pt>
                <c:pt idx="10">
                  <c:v>99872.92477909576</c:v>
                </c:pt>
                <c:pt idx="11">
                  <c:v>113862.75876142342</c:v>
                </c:pt>
                <c:pt idx="12">
                  <c:v>128971.7794623373</c:v>
                </c:pt>
                <c:pt idx="13">
                  <c:v>145289.52181932429</c:v>
                </c:pt>
                <c:pt idx="14">
                  <c:v>162912.68356487024</c:v>
                </c:pt>
                <c:pt idx="15">
                  <c:v>181945.69825005988</c:v>
                </c:pt>
                <c:pt idx="16">
                  <c:v>202501.35411006468</c:v>
                </c:pt>
                <c:pt idx="17">
                  <c:v>224701.46243886987</c:v>
                </c:pt>
                <c:pt idx="18">
                  <c:v>248677.57943397947</c:v>
                </c:pt>
                <c:pt idx="19">
                  <c:v>274571.78578869783</c:v>
                </c:pt>
                <c:pt idx="20">
                  <c:v>274571.78578869783</c:v>
                </c:pt>
                <c:pt idx="21">
                  <c:v>274571.78578869783</c:v>
                </c:pt>
                <c:pt idx="22">
                  <c:v>274571.78578869783</c:v>
                </c:pt>
                <c:pt idx="23">
                  <c:v>274571.78578869783</c:v>
                </c:pt>
                <c:pt idx="24">
                  <c:v>274571.78578869783</c:v>
                </c:pt>
                <c:pt idx="25">
                  <c:v>274571.78578869783</c:v>
                </c:pt>
                <c:pt idx="26">
                  <c:v>274571.78578869783</c:v>
                </c:pt>
                <c:pt idx="27">
                  <c:v>274571.78578869783</c:v>
                </c:pt>
                <c:pt idx="28">
                  <c:v>274571.78578869783</c:v>
                </c:pt>
                <c:pt idx="29">
                  <c:v>274571.78578869783</c:v>
                </c:pt>
                <c:pt idx="30">
                  <c:v>274571.78578869783</c:v>
                </c:pt>
                <c:pt idx="31">
                  <c:v>274571.78578869783</c:v>
                </c:pt>
                <c:pt idx="32">
                  <c:v>274571.78578869783</c:v>
                </c:pt>
                <c:pt idx="33">
                  <c:v>274571.78578869783</c:v>
                </c:pt>
                <c:pt idx="34">
                  <c:v>274571.78578869783</c:v>
                </c:pt>
                <c:pt idx="35">
                  <c:v>274571.78578869783</c:v>
                </c:pt>
                <c:pt idx="36">
                  <c:v>274571.78578869783</c:v>
                </c:pt>
                <c:pt idx="37">
                  <c:v>274571.78578869783</c:v>
                </c:pt>
                <c:pt idx="38">
                  <c:v>274571.78578869783</c:v>
                </c:pt>
                <c:pt idx="39">
                  <c:v>274571.78578869783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8-834F-BE43-480A79E2F2C9}"/>
            </c:ext>
          </c:extLst>
        </c:ser>
        <c:ser>
          <c:idx val="2"/>
          <c:order val="2"/>
          <c:tx>
            <c:strRef>
              <c:f>'Q1 - Solutions'!$N$2:$N$3</c:f>
              <c:strCache>
                <c:ptCount val="2"/>
                <c:pt idx="0">
                  <c:v>Total value</c:v>
                </c:pt>
                <c:pt idx="1">
                  <c:v>Investor 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'Q1 - Solutions'!$N$4:$N$43</c:f>
              <c:numCache>
                <c:formatCode>_("€"* #,##0.00_);_("€"* \(#,##0.00\);_("€"* "-"??_);_(@_)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12000</c:v>
                </c:pt>
                <c:pt idx="31">
                  <c:v>24960</c:v>
                </c:pt>
                <c:pt idx="32">
                  <c:v>38956.800000000003</c:v>
                </c:pt>
                <c:pt idx="33">
                  <c:v>54073.344000000005</c:v>
                </c:pt>
                <c:pt idx="34">
                  <c:v>70399.211520000012</c:v>
                </c:pt>
                <c:pt idx="35">
                  <c:v>88031.148441600017</c:v>
                </c:pt>
                <c:pt idx="36">
                  <c:v>107073.64031692802</c:v>
                </c:pt>
                <c:pt idx="37">
                  <c:v>127639.53154228228</c:v>
                </c:pt>
                <c:pt idx="38">
                  <c:v>149850.69406566487</c:v>
                </c:pt>
                <c:pt idx="39">
                  <c:v>173838.74959091807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8-834F-BE43-480A79E2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708624"/>
        <c:axId val="617444976"/>
      </c:lineChart>
      <c:catAx>
        <c:axId val="48570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7444976"/>
        <c:crosses val="autoZero"/>
        <c:auto val="1"/>
        <c:lblAlgn val="ctr"/>
        <c:lblOffset val="100"/>
        <c:noMultiLvlLbl val="0"/>
      </c:catAx>
      <c:valAx>
        <c:axId val="61744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0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139700</xdr:rowOff>
    </xdr:from>
    <xdr:to>
      <xdr:col>14</xdr:col>
      <xdr:colOff>596900</xdr:colOff>
      <xdr:row>37</xdr:row>
      <xdr:rowOff>139700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2DB975A-0F9D-C2DF-2D7C-E05673AA309B}"/>
            </a:ext>
          </a:extLst>
        </xdr:cNvPr>
        <xdr:cNvSpPr txBox="1"/>
      </xdr:nvSpPr>
      <xdr:spPr>
        <a:xfrm>
          <a:off x="863600" y="342900"/>
          <a:ext cx="11290300" cy="731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Author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Hadrien Puche (ESSEC Business School, MiM 2027).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Related Article </a:t>
          </a:r>
          <a:r>
            <a:rPr lang="en-US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“Compound interest is the eighth wonder of the world. He who understands it, earns it … he who doesn’t, pays it.” – Albert Einstein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:</a:t>
          </a:r>
          <a:r>
            <a:rPr lang="en-US" sz="1100" b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May 26th 2026.</a:t>
          </a:r>
          <a:endParaRPr lang="en-US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Case Study: The Cost of Delay and the Power of Compounding</a:t>
          </a:r>
          <a:endParaRPr lang="fr-FR" sz="2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a professional setting, it is critical to build dynamic models and avoid using hard-coded data within formulas. This exercise demonstrates the impact of time capital on three different investment behaviors,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will lead you to do so both with and without a secondary computation table.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will follow three individuals that are saving for their retirements, and want to compute the monthly pension that they can expect from their investments.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Scenario Assumptions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Starting Point: We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 the 1st of January, and a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three investors turned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today and just began their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career.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Expected Return: 8% annually (net of fees and taxes).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Compounding: For simplicity, investments are compounded yearly. Assume that you save every month and only invest at the end of each calendar year.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Three Profiles: </a:t>
          </a:r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Investor A: Starts at age 25. Contributes €200 every month for 40 years.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Investor B: Starts at age 25. Contributes €500 every month for 20 years, then stops and retire at age 45..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Investor C: Starts at age 55. Invests €1,000 every month for 10 years in an attempt to catch up.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Concept: The 4% Rule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financial literature, the "4% Rule" suggests that 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retired investor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can safely withdraw 4% of their portfolio annually (while keeping the remainder invested) with a very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 probability of never running out of money, even if the market crashes.</a:t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Once you are done with the exercices, feel free to play around with the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inputs to see how different market returns or different investment amounts change the monthly pension at the end.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Question 1: Modeling with an intermediary table</a:t>
          </a:r>
          <a:endParaRPr lang="fr-FR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Using the sheet 'Q1 - Template',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Model each investor’s contributions and portfolio value over time.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Compute the Total Capital Gain for each investor.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Compute the Expected Monthly Pension using the "4% Rule" (assuming you can safely withdraw 4% of the final portfolio annually).</a:t>
          </a: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Create a graph that shows how each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investor's portfolios evolve over time.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Question 2: Modeling with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f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ormula</a:t>
          </a:r>
          <a:endParaRPr lang="fr-FR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Using the sheet ‘Q2 and Q3 – Template’, and using the VC (FV if your excel is in French) formula, compute the same terminal values without the use of 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secondary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table.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Question 3: Optimization</a:t>
          </a:r>
          <a:endParaRPr lang="fr-FR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Still on the same sheet, using Excel’s Solver, find exactly how much Investor C would have to contribute monthly to match the final pension of Investor A.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795867</xdr:colOff>
      <xdr:row>22</xdr:row>
      <xdr:rowOff>135466</xdr:rowOff>
    </xdr:from>
    <xdr:to>
      <xdr:col>7</xdr:col>
      <xdr:colOff>135467</xdr:colOff>
      <xdr:row>44</xdr:row>
      <xdr:rowOff>143933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C0D99B6-70B4-0F17-0211-2AD8DAC38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FFD0-3558-204E-9F81-3AED26BC6DC3}">
  <dimension ref="C26:C30"/>
  <sheetViews>
    <sheetView tabSelected="1" topLeftCell="A2" workbookViewId="0">
      <selection activeCell="Q9" sqref="Q9"/>
    </sheetView>
  </sheetViews>
  <sheetFormatPr baseColWidth="10" defaultRowHeight="16" x14ac:dyDescent="0.2"/>
  <sheetData>
    <row r="26" spans="3:3" x14ac:dyDescent="0.2">
      <c r="C26" s="11"/>
    </row>
    <row r="30" spans="3:3" x14ac:dyDescent="0.2">
      <c r="C30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5200E-0979-2C49-B264-69A1C8A6047C}">
  <dimension ref="C2:N43"/>
  <sheetViews>
    <sheetView zoomScale="75" workbookViewId="0">
      <selection activeCell="E35" sqref="E35"/>
    </sheetView>
  </sheetViews>
  <sheetFormatPr baseColWidth="10" defaultRowHeight="16" x14ac:dyDescent="0.2"/>
  <cols>
    <col min="3" max="3" width="25.33203125" customWidth="1"/>
    <col min="4" max="6" width="14.6640625" customWidth="1"/>
    <col min="8" max="8" width="11" bestFit="1" customWidth="1"/>
    <col min="9" max="14" width="15.83203125" customWidth="1"/>
  </cols>
  <sheetData>
    <row r="2" spans="3:14" x14ac:dyDescent="0.2">
      <c r="I2" s="21" t="s">
        <v>2</v>
      </c>
      <c r="J2" s="21"/>
      <c r="K2" s="21" t="s">
        <v>3</v>
      </c>
      <c r="L2" s="21"/>
      <c r="M2" s="21" t="s">
        <v>4</v>
      </c>
      <c r="N2" s="21"/>
    </row>
    <row r="3" spans="3:14" x14ac:dyDescent="0.2">
      <c r="H3" t="s">
        <v>12</v>
      </c>
      <c r="I3" s="5" t="s">
        <v>9</v>
      </c>
      <c r="J3" s="5" t="s">
        <v>11</v>
      </c>
      <c r="K3" s="5" t="s">
        <v>9</v>
      </c>
      <c r="L3" s="5" t="s">
        <v>11</v>
      </c>
      <c r="M3" s="5" t="s">
        <v>9</v>
      </c>
      <c r="N3" s="5" t="s">
        <v>11</v>
      </c>
    </row>
    <row r="4" spans="3:14" x14ac:dyDescent="0.2">
      <c r="H4">
        <v>25</v>
      </c>
      <c r="I4" s="6"/>
      <c r="J4" s="6"/>
      <c r="K4" s="6"/>
      <c r="L4" s="6"/>
      <c r="M4" s="6"/>
      <c r="N4" s="6"/>
    </row>
    <row r="5" spans="3:14" x14ac:dyDescent="0.2">
      <c r="H5">
        <v>26</v>
      </c>
      <c r="I5" s="6"/>
      <c r="J5" s="6"/>
      <c r="K5" s="6"/>
      <c r="L5" s="6"/>
      <c r="M5" s="6"/>
      <c r="N5" s="6"/>
    </row>
    <row r="6" spans="3:14" x14ac:dyDescent="0.2">
      <c r="H6">
        <v>27</v>
      </c>
      <c r="I6" s="6"/>
      <c r="J6" s="6"/>
      <c r="K6" s="6"/>
      <c r="L6" s="6"/>
      <c r="M6" s="6"/>
      <c r="N6" s="6"/>
    </row>
    <row r="7" spans="3:14" x14ac:dyDescent="0.2">
      <c r="C7" s="21" t="s">
        <v>15</v>
      </c>
      <c r="D7" s="21"/>
      <c r="E7" s="21"/>
      <c r="F7" s="21"/>
      <c r="H7">
        <v>28</v>
      </c>
      <c r="I7" s="6"/>
      <c r="J7" s="6"/>
      <c r="K7" s="6"/>
      <c r="L7" s="6"/>
      <c r="M7" s="6"/>
      <c r="N7" s="6"/>
    </row>
    <row r="8" spans="3:14" x14ac:dyDescent="0.2">
      <c r="D8" t="s">
        <v>2</v>
      </c>
      <c r="E8" t="s">
        <v>3</v>
      </c>
      <c r="F8" t="s">
        <v>4</v>
      </c>
      <c r="H8">
        <v>29</v>
      </c>
      <c r="I8" s="6"/>
      <c r="J8" s="6"/>
      <c r="K8" s="6"/>
      <c r="L8" s="6"/>
      <c r="M8" s="6"/>
      <c r="N8" s="6"/>
    </row>
    <row r="9" spans="3:14" x14ac:dyDescent="0.2">
      <c r="C9" t="s">
        <v>8</v>
      </c>
      <c r="D9" s="1"/>
      <c r="E9" s="1"/>
      <c r="F9" s="1"/>
      <c r="H9">
        <v>30</v>
      </c>
      <c r="I9" s="6"/>
      <c r="J9" s="6"/>
      <c r="K9" s="6"/>
      <c r="L9" s="6"/>
      <c r="M9" s="6"/>
      <c r="N9" s="6"/>
    </row>
    <row r="10" spans="3:14" x14ac:dyDescent="0.2">
      <c r="C10" t="s">
        <v>10</v>
      </c>
      <c r="D10" s="4"/>
      <c r="E10" s="4"/>
      <c r="F10" s="4"/>
      <c r="H10">
        <v>31</v>
      </c>
      <c r="I10" s="6"/>
      <c r="J10" s="6"/>
      <c r="K10" s="6"/>
      <c r="L10" s="6"/>
      <c r="M10" s="6"/>
      <c r="N10" s="6"/>
    </row>
    <row r="11" spans="3:14" x14ac:dyDescent="0.2">
      <c r="C11" t="s">
        <v>7</v>
      </c>
      <c r="D11" s="1"/>
      <c r="E11" s="1"/>
      <c r="F11" s="1"/>
      <c r="H11">
        <v>32</v>
      </c>
      <c r="I11" s="6"/>
      <c r="J11" s="6"/>
      <c r="K11" s="6"/>
      <c r="L11" s="6"/>
      <c r="M11" s="6"/>
      <c r="N11" s="6"/>
    </row>
    <row r="12" spans="3:14" x14ac:dyDescent="0.2">
      <c r="C12" t="s">
        <v>0</v>
      </c>
      <c r="D12" s="2"/>
      <c r="E12" s="2"/>
      <c r="F12" s="2"/>
      <c r="H12">
        <v>33</v>
      </c>
      <c r="I12" s="6"/>
      <c r="J12" s="6"/>
      <c r="K12" s="6"/>
      <c r="L12" s="6"/>
      <c r="M12" s="6"/>
      <c r="N12" s="6"/>
    </row>
    <row r="13" spans="3:14" x14ac:dyDescent="0.2">
      <c r="C13" t="s">
        <v>1</v>
      </c>
      <c r="D13" s="1"/>
      <c r="E13" s="1"/>
      <c r="F13" s="1"/>
      <c r="H13">
        <v>34</v>
      </c>
      <c r="I13" s="6"/>
      <c r="J13" s="6"/>
      <c r="K13" s="6"/>
      <c r="L13" s="6"/>
      <c r="M13" s="6"/>
      <c r="N13" s="6"/>
    </row>
    <row r="14" spans="3:14" x14ac:dyDescent="0.2">
      <c r="H14">
        <v>35</v>
      </c>
      <c r="I14" s="6"/>
      <c r="J14" s="6"/>
      <c r="K14" s="6"/>
      <c r="L14" s="6"/>
      <c r="M14" s="6"/>
      <c r="N14" s="6"/>
    </row>
    <row r="15" spans="3:14" x14ac:dyDescent="0.2">
      <c r="H15">
        <v>36</v>
      </c>
      <c r="I15" s="6"/>
      <c r="J15" s="6"/>
      <c r="K15" s="6"/>
      <c r="L15" s="6"/>
      <c r="M15" s="6"/>
      <c r="N15" s="6"/>
    </row>
    <row r="16" spans="3:14" x14ac:dyDescent="0.2">
      <c r="C16" s="22" t="s">
        <v>14</v>
      </c>
      <c r="D16" s="22"/>
      <c r="E16" s="22"/>
      <c r="F16" s="22"/>
      <c r="H16">
        <v>37</v>
      </c>
      <c r="I16" s="6"/>
      <c r="J16" s="6"/>
      <c r="K16" s="6"/>
      <c r="L16" s="6"/>
      <c r="M16" s="6"/>
      <c r="N16" s="6"/>
    </row>
    <row r="17" spans="3:14" x14ac:dyDescent="0.2">
      <c r="D17" t="s">
        <v>2</v>
      </c>
      <c r="E17" t="s">
        <v>3</v>
      </c>
      <c r="F17" t="s">
        <v>4</v>
      </c>
      <c r="H17">
        <v>38</v>
      </c>
      <c r="I17" s="6"/>
      <c r="J17" s="6"/>
      <c r="K17" s="6"/>
      <c r="L17" s="6"/>
      <c r="M17" s="6"/>
      <c r="N17" s="6"/>
    </row>
    <row r="18" spans="3:14" x14ac:dyDescent="0.2">
      <c r="C18" t="s">
        <v>5</v>
      </c>
      <c r="D18" s="4"/>
      <c r="E18" s="4"/>
      <c r="F18" s="4"/>
      <c r="H18">
        <v>39</v>
      </c>
      <c r="I18" s="6"/>
      <c r="J18" s="6"/>
      <c r="K18" s="6"/>
      <c r="L18" s="6"/>
      <c r="M18" s="6"/>
      <c r="N18" s="6"/>
    </row>
    <row r="19" spans="3:14" x14ac:dyDescent="0.2">
      <c r="C19" t="s">
        <v>6</v>
      </c>
      <c r="D19" s="15"/>
      <c r="E19" s="15"/>
      <c r="F19" s="15"/>
      <c r="H19">
        <v>40</v>
      </c>
      <c r="I19" s="6"/>
      <c r="J19" s="6"/>
      <c r="K19" s="6"/>
      <c r="L19" s="6"/>
      <c r="M19" s="6"/>
      <c r="N19" s="6"/>
    </row>
    <row r="20" spans="3:14" x14ac:dyDescent="0.2">
      <c r="C20" s="9" t="s">
        <v>13</v>
      </c>
      <c r="D20" s="16"/>
      <c r="E20" s="16"/>
      <c r="F20" s="16"/>
      <c r="H20">
        <v>41</v>
      </c>
      <c r="I20" s="6"/>
      <c r="J20" s="6"/>
      <c r="K20" s="6"/>
      <c r="L20" s="6"/>
      <c r="M20" s="6"/>
      <c r="N20" s="6"/>
    </row>
    <row r="21" spans="3:14" x14ac:dyDescent="0.2">
      <c r="C21" s="7" t="s">
        <v>18</v>
      </c>
      <c r="D21" s="17"/>
      <c r="E21" s="17"/>
      <c r="F21" s="17"/>
      <c r="H21">
        <v>42</v>
      </c>
      <c r="I21" s="6"/>
      <c r="J21" s="6"/>
      <c r="K21" s="6"/>
      <c r="L21" s="6"/>
      <c r="M21" s="6"/>
      <c r="N21" s="6"/>
    </row>
    <row r="22" spans="3:14" x14ac:dyDescent="0.2">
      <c r="H22">
        <v>43</v>
      </c>
      <c r="I22" s="6"/>
      <c r="J22" s="6"/>
      <c r="K22" s="6"/>
      <c r="L22" s="6"/>
      <c r="M22" s="6"/>
      <c r="N22" s="6"/>
    </row>
    <row r="23" spans="3:14" x14ac:dyDescent="0.2">
      <c r="H23">
        <v>44</v>
      </c>
      <c r="I23" s="6"/>
      <c r="J23" s="6"/>
      <c r="K23" s="6"/>
      <c r="L23" s="6"/>
      <c r="M23" s="6"/>
      <c r="N23" s="6"/>
    </row>
    <row r="24" spans="3:14" x14ac:dyDescent="0.2">
      <c r="H24">
        <v>45</v>
      </c>
      <c r="I24" s="6"/>
      <c r="J24" s="6"/>
      <c r="K24" s="6"/>
      <c r="L24" s="6"/>
      <c r="M24" s="6"/>
      <c r="N24" s="6"/>
    </row>
    <row r="25" spans="3:14" x14ac:dyDescent="0.2">
      <c r="H25">
        <v>46</v>
      </c>
      <c r="I25" s="6"/>
      <c r="J25" s="6"/>
      <c r="K25" s="6"/>
      <c r="L25" s="6"/>
      <c r="M25" s="6"/>
      <c r="N25" s="6"/>
    </row>
    <row r="26" spans="3:14" x14ac:dyDescent="0.2">
      <c r="H26">
        <v>47</v>
      </c>
      <c r="I26" s="6"/>
      <c r="J26" s="6"/>
      <c r="K26" s="6"/>
      <c r="L26" s="6"/>
      <c r="M26" s="6"/>
      <c r="N26" s="6"/>
    </row>
    <row r="27" spans="3:14" x14ac:dyDescent="0.2">
      <c r="H27">
        <v>48</v>
      </c>
      <c r="I27" s="6"/>
      <c r="J27" s="6"/>
      <c r="K27" s="6"/>
      <c r="L27" s="6"/>
      <c r="M27" s="6"/>
      <c r="N27" s="6"/>
    </row>
    <row r="28" spans="3:14" x14ac:dyDescent="0.2">
      <c r="H28">
        <v>49</v>
      </c>
      <c r="I28" s="6"/>
      <c r="J28" s="6"/>
      <c r="K28" s="6"/>
      <c r="L28" s="6"/>
      <c r="M28" s="6"/>
      <c r="N28" s="6"/>
    </row>
    <row r="29" spans="3:14" x14ac:dyDescent="0.2">
      <c r="H29">
        <v>50</v>
      </c>
      <c r="I29" s="6"/>
      <c r="J29" s="6"/>
      <c r="K29" s="6"/>
      <c r="L29" s="6"/>
      <c r="M29" s="6"/>
      <c r="N29" s="6"/>
    </row>
    <row r="30" spans="3:14" x14ac:dyDescent="0.2">
      <c r="H30">
        <v>51</v>
      </c>
      <c r="I30" s="6"/>
      <c r="J30" s="6"/>
      <c r="K30" s="6"/>
      <c r="L30" s="6"/>
      <c r="M30" s="6"/>
      <c r="N30" s="6"/>
    </row>
    <row r="31" spans="3:14" x14ac:dyDescent="0.2">
      <c r="H31">
        <v>52</v>
      </c>
      <c r="I31" s="6"/>
      <c r="J31" s="6"/>
      <c r="K31" s="6"/>
      <c r="L31" s="6"/>
      <c r="M31" s="6"/>
      <c r="N31" s="6"/>
    </row>
    <row r="32" spans="3:14" x14ac:dyDescent="0.2">
      <c r="H32">
        <v>53</v>
      </c>
      <c r="I32" s="6"/>
      <c r="J32" s="6"/>
      <c r="K32" s="6"/>
      <c r="L32" s="6"/>
      <c r="M32" s="6"/>
      <c r="N32" s="6"/>
    </row>
    <row r="33" spans="8:14" x14ac:dyDescent="0.2">
      <c r="H33">
        <v>54</v>
      </c>
      <c r="I33" s="6"/>
      <c r="J33" s="6"/>
      <c r="K33" s="6"/>
      <c r="L33" s="6"/>
      <c r="M33" s="6"/>
      <c r="N33" s="6"/>
    </row>
    <row r="34" spans="8:14" x14ac:dyDescent="0.2">
      <c r="H34">
        <v>55</v>
      </c>
      <c r="I34" s="6"/>
      <c r="J34" s="6"/>
      <c r="K34" s="6"/>
      <c r="L34" s="6"/>
      <c r="M34" s="6"/>
      <c r="N34" s="6"/>
    </row>
    <row r="35" spans="8:14" x14ac:dyDescent="0.2">
      <c r="H35">
        <v>56</v>
      </c>
      <c r="I35" s="6"/>
      <c r="J35" s="6"/>
      <c r="K35" s="6"/>
      <c r="L35" s="6"/>
      <c r="M35" s="6"/>
      <c r="N35" s="6"/>
    </row>
    <row r="36" spans="8:14" x14ac:dyDescent="0.2">
      <c r="H36">
        <v>57</v>
      </c>
      <c r="I36" s="6"/>
      <c r="J36" s="6"/>
      <c r="K36" s="6"/>
      <c r="L36" s="6"/>
      <c r="M36" s="6"/>
      <c r="N36" s="6"/>
    </row>
    <row r="37" spans="8:14" x14ac:dyDescent="0.2">
      <c r="H37">
        <v>58</v>
      </c>
      <c r="I37" s="6"/>
      <c r="J37" s="6"/>
      <c r="K37" s="6"/>
      <c r="L37" s="6"/>
      <c r="M37" s="6"/>
      <c r="N37" s="6"/>
    </row>
    <row r="38" spans="8:14" x14ac:dyDescent="0.2">
      <c r="H38">
        <v>59</v>
      </c>
      <c r="I38" s="6"/>
      <c r="J38" s="6"/>
      <c r="K38" s="6"/>
      <c r="L38" s="6"/>
      <c r="M38" s="6"/>
      <c r="N38" s="6"/>
    </row>
    <row r="39" spans="8:14" x14ac:dyDescent="0.2">
      <c r="H39">
        <v>60</v>
      </c>
      <c r="I39" s="6"/>
      <c r="J39" s="6"/>
      <c r="K39" s="6"/>
      <c r="L39" s="6"/>
      <c r="M39" s="6"/>
      <c r="N39" s="6"/>
    </row>
    <row r="40" spans="8:14" x14ac:dyDescent="0.2">
      <c r="H40">
        <v>61</v>
      </c>
      <c r="I40" s="6"/>
      <c r="J40" s="6"/>
      <c r="K40" s="6"/>
      <c r="L40" s="6"/>
      <c r="M40" s="6"/>
      <c r="N40" s="6"/>
    </row>
    <row r="41" spans="8:14" x14ac:dyDescent="0.2">
      <c r="H41">
        <v>62</v>
      </c>
      <c r="I41" s="6"/>
      <c r="J41" s="6"/>
      <c r="K41" s="6"/>
      <c r="L41" s="6"/>
      <c r="M41" s="6"/>
      <c r="N41" s="6"/>
    </row>
    <row r="42" spans="8:14" x14ac:dyDescent="0.2">
      <c r="H42">
        <v>63</v>
      </c>
      <c r="I42" s="6"/>
      <c r="J42" s="6"/>
      <c r="K42" s="6"/>
      <c r="L42" s="6"/>
      <c r="M42" s="6"/>
      <c r="N42" s="6"/>
    </row>
    <row r="43" spans="8:14" x14ac:dyDescent="0.2">
      <c r="H43">
        <v>64</v>
      </c>
      <c r="I43" s="6"/>
      <c r="J43" s="6"/>
      <c r="K43" s="6"/>
      <c r="L43" s="6"/>
      <c r="M43" s="6"/>
      <c r="N43" s="6"/>
    </row>
  </sheetData>
  <mergeCells count="5">
    <mergeCell ref="I2:J2"/>
    <mergeCell ref="K2:L2"/>
    <mergeCell ref="M2:N2"/>
    <mergeCell ref="C7:F7"/>
    <mergeCell ref="C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C196-A587-7C4B-A417-EB8CB50A5BB0}">
  <dimension ref="C2:N43"/>
  <sheetViews>
    <sheetView workbookViewId="0">
      <selection activeCell="G19" sqref="G19"/>
    </sheetView>
  </sheetViews>
  <sheetFormatPr baseColWidth="10" defaultRowHeight="16" x14ac:dyDescent="0.2"/>
  <cols>
    <col min="3" max="3" width="25.33203125" customWidth="1"/>
    <col min="4" max="6" width="17.1640625" customWidth="1"/>
    <col min="8" max="8" width="11" bestFit="1" customWidth="1"/>
    <col min="9" max="14" width="15.83203125" customWidth="1"/>
  </cols>
  <sheetData>
    <row r="2" spans="3:14" x14ac:dyDescent="0.2">
      <c r="I2" s="21" t="s">
        <v>9</v>
      </c>
      <c r="J2" s="21"/>
      <c r="K2" s="21"/>
      <c r="L2" s="21" t="s">
        <v>11</v>
      </c>
      <c r="M2" s="21"/>
      <c r="N2" s="21"/>
    </row>
    <row r="3" spans="3:14" x14ac:dyDescent="0.2">
      <c r="H3" t="s">
        <v>12</v>
      </c>
      <c r="I3" s="5" t="s">
        <v>2</v>
      </c>
      <c r="J3" s="5" t="s">
        <v>4</v>
      </c>
      <c r="K3" s="5" t="s">
        <v>17</v>
      </c>
      <c r="L3" s="5" t="s">
        <v>17</v>
      </c>
      <c r="M3" s="5" t="s">
        <v>2</v>
      </c>
      <c r="N3" s="5" t="s">
        <v>4</v>
      </c>
    </row>
    <row r="4" spans="3:14" x14ac:dyDescent="0.2">
      <c r="H4">
        <v>25</v>
      </c>
      <c r="I4" s="6">
        <f t="shared" ref="I4:I43" si="0">$D$10</f>
        <v>2400</v>
      </c>
      <c r="J4" s="6">
        <f>$E$10</f>
        <v>6000</v>
      </c>
      <c r="K4" s="6">
        <v>0</v>
      </c>
      <c r="L4" s="6">
        <f>I4</f>
        <v>2400</v>
      </c>
      <c r="M4" s="6">
        <f>J4</f>
        <v>6000</v>
      </c>
      <c r="N4" s="6">
        <f>K4</f>
        <v>0</v>
      </c>
    </row>
    <row r="5" spans="3:14" x14ac:dyDescent="0.2">
      <c r="H5">
        <v>26</v>
      </c>
      <c r="I5" s="6">
        <f t="shared" si="0"/>
        <v>2400</v>
      </c>
      <c r="J5" s="6">
        <f t="shared" ref="J5:J23" si="1">$E$10</f>
        <v>6000</v>
      </c>
      <c r="K5" s="6">
        <v>0</v>
      </c>
      <c r="L5" s="6">
        <f>(L4)*(1+$D$12)+I5</f>
        <v>4992</v>
      </c>
      <c r="M5" s="6">
        <f>(M4)*(1+$D$12)+J5</f>
        <v>12480</v>
      </c>
      <c r="N5" s="6">
        <f>(N4)*(1+$D$12)+K5</f>
        <v>0</v>
      </c>
    </row>
    <row r="6" spans="3:14" x14ac:dyDescent="0.2">
      <c r="H6">
        <v>27</v>
      </c>
      <c r="I6" s="6">
        <f t="shared" si="0"/>
        <v>2400</v>
      </c>
      <c r="J6" s="6">
        <f t="shared" si="1"/>
        <v>6000</v>
      </c>
      <c r="K6" s="6">
        <v>0</v>
      </c>
      <c r="L6" s="6">
        <f t="shared" ref="L6:L43" si="2">(L5)*(1+$D$12)+I6</f>
        <v>7791.3600000000006</v>
      </c>
      <c r="M6" s="6">
        <f t="shared" ref="M6:M23" si="3">(M5)*(1+$D$12)+J6</f>
        <v>19478.400000000001</v>
      </c>
      <c r="N6" s="6">
        <f t="shared" ref="N6:N43" si="4">(N5)*(1+$D$12)+K6</f>
        <v>0</v>
      </c>
    </row>
    <row r="7" spans="3:14" x14ac:dyDescent="0.2">
      <c r="C7" s="21" t="s">
        <v>15</v>
      </c>
      <c r="D7" s="21"/>
      <c r="E7" s="21"/>
      <c r="F7" s="21"/>
      <c r="H7">
        <v>28</v>
      </c>
      <c r="I7" s="6">
        <f t="shared" si="0"/>
        <v>2400</v>
      </c>
      <c r="J7" s="6">
        <f t="shared" si="1"/>
        <v>6000</v>
      </c>
      <c r="K7" s="6">
        <v>0</v>
      </c>
      <c r="L7" s="6">
        <f t="shared" si="2"/>
        <v>10814.668800000001</v>
      </c>
      <c r="M7" s="6">
        <f t="shared" si="3"/>
        <v>27036.672000000002</v>
      </c>
      <c r="N7" s="6">
        <f t="shared" si="4"/>
        <v>0</v>
      </c>
    </row>
    <row r="8" spans="3:14" x14ac:dyDescent="0.2">
      <c r="D8" t="s">
        <v>2</v>
      </c>
      <c r="E8" t="s">
        <v>3</v>
      </c>
      <c r="F8" t="s">
        <v>4</v>
      </c>
      <c r="H8">
        <v>29</v>
      </c>
      <c r="I8" s="6">
        <f t="shared" si="0"/>
        <v>2400</v>
      </c>
      <c r="J8" s="6">
        <f t="shared" si="1"/>
        <v>6000</v>
      </c>
      <c r="K8" s="6">
        <v>0</v>
      </c>
      <c r="L8" s="6">
        <f t="shared" si="2"/>
        <v>14079.842304000002</v>
      </c>
      <c r="M8" s="6">
        <f t="shared" si="3"/>
        <v>35199.605760000006</v>
      </c>
      <c r="N8" s="6">
        <f t="shared" si="4"/>
        <v>0</v>
      </c>
    </row>
    <row r="9" spans="3:14" x14ac:dyDescent="0.2">
      <c r="C9" t="s">
        <v>8</v>
      </c>
      <c r="D9" s="1">
        <v>200</v>
      </c>
      <c r="E9" s="1">
        <v>500</v>
      </c>
      <c r="F9" s="1">
        <v>1000</v>
      </c>
      <c r="H9">
        <v>30</v>
      </c>
      <c r="I9" s="6">
        <f t="shared" si="0"/>
        <v>2400</v>
      </c>
      <c r="J9" s="6">
        <f t="shared" si="1"/>
        <v>6000</v>
      </c>
      <c r="K9" s="6">
        <v>0</v>
      </c>
      <c r="L9" s="6">
        <f t="shared" si="2"/>
        <v>17606.229688320003</v>
      </c>
      <c r="M9" s="6">
        <f t="shared" si="3"/>
        <v>44015.574220800008</v>
      </c>
      <c r="N9" s="6">
        <f t="shared" si="4"/>
        <v>0</v>
      </c>
    </row>
    <row r="10" spans="3:14" x14ac:dyDescent="0.2">
      <c r="C10" t="s">
        <v>10</v>
      </c>
      <c r="D10" s="4">
        <f>D9*12</f>
        <v>2400</v>
      </c>
      <c r="E10" s="4">
        <f>E9*12</f>
        <v>6000</v>
      </c>
      <c r="F10" s="4">
        <f>F9*12</f>
        <v>12000</v>
      </c>
      <c r="H10">
        <v>31</v>
      </c>
      <c r="I10" s="6">
        <f t="shared" si="0"/>
        <v>2400</v>
      </c>
      <c r="J10" s="6">
        <f t="shared" si="1"/>
        <v>6000</v>
      </c>
      <c r="K10" s="6">
        <v>0</v>
      </c>
      <c r="L10" s="6">
        <f t="shared" si="2"/>
        <v>21414.728063385606</v>
      </c>
      <c r="M10" s="6">
        <f t="shared" si="3"/>
        <v>53536.820158464012</v>
      </c>
      <c r="N10" s="6">
        <f t="shared" si="4"/>
        <v>0</v>
      </c>
    </row>
    <row r="11" spans="3:14" x14ac:dyDescent="0.2">
      <c r="C11" t="s">
        <v>7</v>
      </c>
      <c r="D11" s="1">
        <v>40</v>
      </c>
      <c r="E11" s="1">
        <v>20</v>
      </c>
      <c r="F11" s="1">
        <v>10</v>
      </c>
      <c r="H11">
        <v>32</v>
      </c>
      <c r="I11" s="6">
        <f t="shared" si="0"/>
        <v>2400</v>
      </c>
      <c r="J11" s="6">
        <f t="shared" si="1"/>
        <v>6000</v>
      </c>
      <c r="K11" s="6">
        <v>0</v>
      </c>
      <c r="L11" s="6">
        <f t="shared" si="2"/>
        <v>25527.906308456455</v>
      </c>
      <c r="M11" s="6">
        <f t="shared" si="3"/>
        <v>63819.765771141138</v>
      </c>
      <c r="N11" s="6">
        <f t="shared" si="4"/>
        <v>0</v>
      </c>
    </row>
    <row r="12" spans="3:14" x14ac:dyDescent="0.2">
      <c r="C12" t="s">
        <v>0</v>
      </c>
      <c r="D12" s="2">
        <v>0.08</v>
      </c>
      <c r="E12" s="2">
        <v>0.08</v>
      </c>
      <c r="F12" s="2">
        <v>0.08</v>
      </c>
      <c r="H12">
        <v>33</v>
      </c>
      <c r="I12" s="6">
        <f t="shared" si="0"/>
        <v>2400</v>
      </c>
      <c r="J12" s="6">
        <f t="shared" si="1"/>
        <v>6000</v>
      </c>
      <c r="K12" s="6">
        <v>0</v>
      </c>
      <c r="L12" s="6">
        <f t="shared" si="2"/>
        <v>29970.138813132973</v>
      </c>
      <c r="M12" s="6">
        <f t="shared" si="3"/>
        <v>74925.347032832433</v>
      </c>
      <c r="N12" s="6">
        <f t="shared" si="4"/>
        <v>0</v>
      </c>
    </row>
    <row r="13" spans="3:14" x14ac:dyDescent="0.2">
      <c r="C13" t="s">
        <v>1</v>
      </c>
      <c r="D13" s="1">
        <v>65</v>
      </c>
      <c r="E13" s="1">
        <v>65</v>
      </c>
      <c r="F13" s="1">
        <v>65</v>
      </c>
      <c r="H13">
        <v>34</v>
      </c>
      <c r="I13" s="6">
        <f t="shared" si="0"/>
        <v>2400</v>
      </c>
      <c r="J13" s="6">
        <f t="shared" si="1"/>
        <v>6000</v>
      </c>
      <c r="K13" s="6">
        <v>0</v>
      </c>
      <c r="L13" s="6">
        <f t="shared" si="2"/>
        <v>34767.749918183617</v>
      </c>
      <c r="M13" s="6">
        <f t="shared" si="3"/>
        <v>86919.374795459036</v>
      </c>
      <c r="N13" s="6">
        <f t="shared" si="4"/>
        <v>0</v>
      </c>
    </row>
    <row r="14" spans="3:14" x14ac:dyDescent="0.2">
      <c r="H14">
        <v>35</v>
      </c>
      <c r="I14" s="6">
        <f t="shared" si="0"/>
        <v>2400</v>
      </c>
      <c r="J14" s="6">
        <f t="shared" si="1"/>
        <v>6000</v>
      </c>
      <c r="K14" s="6">
        <v>0</v>
      </c>
      <c r="L14" s="6">
        <f t="shared" si="2"/>
        <v>39949.16991163831</v>
      </c>
      <c r="M14" s="6">
        <f t="shared" si="3"/>
        <v>99872.92477909576</v>
      </c>
      <c r="N14" s="6">
        <f t="shared" si="4"/>
        <v>0</v>
      </c>
    </row>
    <row r="15" spans="3:14" x14ac:dyDescent="0.2">
      <c r="H15">
        <v>36</v>
      </c>
      <c r="I15" s="6">
        <f t="shared" si="0"/>
        <v>2400</v>
      </c>
      <c r="J15" s="6">
        <f t="shared" si="1"/>
        <v>6000</v>
      </c>
      <c r="K15" s="6">
        <v>0</v>
      </c>
      <c r="L15" s="6">
        <f t="shared" si="2"/>
        <v>45545.103504569379</v>
      </c>
      <c r="M15" s="6">
        <f t="shared" si="3"/>
        <v>113862.75876142342</v>
      </c>
      <c r="N15" s="6">
        <f t="shared" si="4"/>
        <v>0</v>
      </c>
    </row>
    <row r="16" spans="3:14" x14ac:dyDescent="0.2">
      <c r="C16" s="22" t="s">
        <v>14</v>
      </c>
      <c r="D16" s="22"/>
      <c r="E16" s="22"/>
      <c r="F16" s="22"/>
      <c r="H16">
        <v>37</v>
      </c>
      <c r="I16" s="6">
        <f t="shared" si="0"/>
        <v>2400</v>
      </c>
      <c r="J16" s="6">
        <f t="shared" si="1"/>
        <v>6000</v>
      </c>
      <c r="K16" s="6">
        <v>0</v>
      </c>
      <c r="L16" s="6">
        <f t="shared" si="2"/>
        <v>51588.711784934931</v>
      </c>
      <c r="M16" s="6">
        <f t="shared" si="3"/>
        <v>128971.7794623373</v>
      </c>
      <c r="N16" s="6">
        <f t="shared" si="4"/>
        <v>0</v>
      </c>
    </row>
    <row r="17" spans="3:14" x14ac:dyDescent="0.2">
      <c r="D17" t="s">
        <v>2</v>
      </c>
      <c r="E17" t="s">
        <v>3</v>
      </c>
      <c r="F17" t="s">
        <v>4</v>
      </c>
      <c r="H17">
        <v>38</v>
      </c>
      <c r="I17" s="6">
        <f t="shared" si="0"/>
        <v>2400</v>
      </c>
      <c r="J17" s="6">
        <f t="shared" si="1"/>
        <v>6000</v>
      </c>
      <c r="K17" s="6">
        <v>0</v>
      </c>
      <c r="L17" s="6">
        <f t="shared" si="2"/>
        <v>58115.808727729731</v>
      </c>
      <c r="M17" s="6">
        <f t="shared" si="3"/>
        <v>145289.52181932429</v>
      </c>
      <c r="N17" s="6">
        <f t="shared" si="4"/>
        <v>0</v>
      </c>
    </row>
    <row r="18" spans="3:14" x14ac:dyDescent="0.2">
      <c r="C18" t="s">
        <v>5</v>
      </c>
      <c r="D18" s="3">
        <f>SUM(I4:I43)</f>
        <v>96000</v>
      </c>
      <c r="E18" s="3">
        <f>SUM(J4:J43)</f>
        <v>120000</v>
      </c>
      <c r="F18" s="3">
        <f>SUM(K4:K43)</f>
        <v>120000</v>
      </c>
      <c r="H18">
        <v>39</v>
      </c>
      <c r="I18" s="6">
        <f t="shared" si="0"/>
        <v>2400</v>
      </c>
      <c r="J18" s="6">
        <f t="shared" si="1"/>
        <v>6000</v>
      </c>
      <c r="K18" s="6">
        <v>0</v>
      </c>
      <c r="L18" s="6">
        <f t="shared" si="2"/>
        <v>65165.073425948111</v>
      </c>
      <c r="M18" s="6">
        <f t="shared" si="3"/>
        <v>162912.68356487024</v>
      </c>
      <c r="N18" s="6">
        <f t="shared" si="4"/>
        <v>0</v>
      </c>
    </row>
    <row r="19" spans="3:14" x14ac:dyDescent="0.2">
      <c r="C19" t="s">
        <v>6</v>
      </c>
      <c r="D19" s="6">
        <f>L43</f>
        <v>621735.64490399673</v>
      </c>
      <c r="E19" s="6">
        <f>M43</f>
        <v>274571.78578869783</v>
      </c>
      <c r="F19" s="6">
        <f>N43</f>
        <v>173838.74959091807</v>
      </c>
      <c r="H19">
        <v>40</v>
      </c>
      <c r="I19" s="6">
        <f t="shared" si="0"/>
        <v>2400</v>
      </c>
      <c r="J19" s="6">
        <f t="shared" si="1"/>
        <v>6000</v>
      </c>
      <c r="K19" s="6">
        <v>0</v>
      </c>
      <c r="L19" s="6">
        <f t="shared" si="2"/>
        <v>72778.279300023962</v>
      </c>
      <c r="M19" s="6">
        <f t="shared" si="3"/>
        <v>181945.69825005988</v>
      </c>
      <c r="N19" s="6">
        <f t="shared" si="4"/>
        <v>0</v>
      </c>
    </row>
    <row r="20" spans="3:14" x14ac:dyDescent="0.2">
      <c r="C20" s="9" t="s">
        <v>13</v>
      </c>
      <c r="D20" s="10">
        <f>D19-D18</f>
        <v>525735.64490399673</v>
      </c>
      <c r="E20" s="10">
        <f>E19-E18</f>
        <v>154571.78578869783</v>
      </c>
      <c r="F20" s="10">
        <f>F19-F18</f>
        <v>53838.749590918072</v>
      </c>
      <c r="H20">
        <v>41</v>
      </c>
      <c r="I20" s="6">
        <f t="shared" si="0"/>
        <v>2400</v>
      </c>
      <c r="J20" s="6">
        <f t="shared" si="1"/>
        <v>6000</v>
      </c>
      <c r="K20" s="6">
        <v>0</v>
      </c>
      <c r="L20" s="6">
        <f t="shared" si="2"/>
        <v>81000.541644025885</v>
      </c>
      <c r="M20" s="6">
        <f t="shared" si="3"/>
        <v>202501.35411006468</v>
      </c>
      <c r="N20" s="6">
        <f t="shared" si="4"/>
        <v>0</v>
      </c>
    </row>
    <row r="21" spans="3:14" x14ac:dyDescent="0.2">
      <c r="C21" s="7" t="s">
        <v>16</v>
      </c>
      <c r="D21" s="8">
        <f>D19*0.04/12</f>
        <v>2072.4521496799894</v>
      </c>
      <c r="E21" s="8">
        <f>E19*0.04/12</f>
        <v>915.23928596232611</v>
      </c>
      <c r="F21" s="8">
        <f>F19*0.04/12</f>
        <v>579.46249863639366</v>
      </c>
      <c r="H21">
        <v>42</v>
      </c>
      <c r="I21" s="6">
        <f t="shared" si="0"/>
        <v>2400</v>
      </c>
      <c r="J21" s="6">
        <f t="shared" si="1"/>
        <v>6000</v>
      </c>
      <c r="K21" s="6">
        <v>0</v>
      </c>
      <c r="L21" s="6">
        <f t="shared" si="2"/>
        <v>89880.584975547958</v>
      </c>
      <c r="M21" s="6">
        <f t="shared" si="3"/>
        <v>224701.46243886987</v>
      </c>
      <c r="N21" s="6">
        <f t="shared" si="4"/>
        <v>0</v>
      </c>
    </row>
    <row r="22" spans="3:14" x14ac:dyDescent="0.2">
      <c r="H22">
        <v>43</v>
      </c>
      <c r="I22" s="6">
        <f t="shared" si="0"/>
        <v>2400</v>
      </c>
      <c r="J22" s="6">
        <f t="shared" si="1"/>
        <v>6000</v>
      </c>
      <c r="K22" s="6">
        <v>0</v>
      </c>
      <c r="L22" s="6">
        <f t="shared" si="2"/>
        <v>99471.031773591807</v>
      </c>
      <c r="M22" s="6">
        <f t="shared" si="3"/>
        <v>248677.57943397947</v>
      </c>
      <c r="N22" s="6">
        <f t="shared" si="4"/>
        <v>0</v>
      </c>
    </row>
    <row r="23" spans="3:14" x14ac:dyDescent="0.2">
      <c r="H23">
        <v>44</v>
      </c>
      <c r="I23" s="6">
        <f t="shared" si="0"/>
        <v>2400</v>
      </c>
      <c r="J23" s="6">
        <f t="shared" si="1"/>
        <v>6000</v>
      </c>
      <c r="K23" s="6">
        <v>0</v>
      </c>
      <c r="L23" s="6">
        <f t="shared" si="2"/>
        <v>109828.71431547916</v>
      </c>
      <c r="M23" s="6">
        <f t="shared" si="3"/>
        <v>274571.78578869783</v>
      </c>
      <c r="N23" s="6">
        <f t="shared" si="4"/>
        <v>0</v>
      </c>
    </row>
    <row r="24" spans="3:14" x14ac:dyDescent="0.2">
      <c r="H24">
        <v>45</v>
      </c>
      <c r="I24" s="6">
        <f t="shared" si="0"/>
        <v>2400</v>
      </c>
      <c r="J24" s="6">
        <v>0</v>
      </c>
      <c r="K24" s="6">
        <v>0</v>
      </c>
      <c r="L24" s="6">
        <f t="shared" si="2"/>
        <v>121015.01146071749</v>
      </c>
      <c r="M24" s="6">
        <f>M23</f>
        <v>274571.78578869783</v>
      </c>
      <c r="N24" s="6">
        <f t="shared" si="4"/>
        <v>0</v>
      </c>
    </row>
    <row r="25" spans="3:14" x14ac:dyDescent="0.2">
      <c r="H25">
        <v>46</v>
      </c>
      <c r="I25" s="6">
        <f t="shared" si="0"/>
        <v>2400</v>
      </c>
      <c r="J25" s="6">
        <v>0</v>
      </c>
      <c r="K25" s="6">
        <v>0</v>
      </c>
      <c r="L25" s="6">
        <f t="shared" si="2"/>
        <v>133096.21237757491</v>
      </c>
      <c r="M25" s="6">
        <f t="shared" ref="M25:M43" si="5">M24</f>
        <v>274571.78578869783</v>
      </c>
      <c r="N25" s="6">
        <f t="shared" si="4"/>
        <v>0</v>
      </c>
    </row>
    <row r="26" spans="3:14" x14ac:dyDescent="0.2">
      <c r="H26">
        <v>47</v>
      </c>
      <c r="I26" s="6">
        <f t="shared" si="0"/>
        <v>2400</v>
      </c>
      <c r="J26" s="6">
        <v>0</v>
      </c>
      <c r="K26" s="6">
        <v>0</v>
      </c>
      <c r="L26" s="6">
        <f t="shared" si="2"/>
        <v>146143.9093677809</v>
      </c>
      <c r="M26" s="6">
        <f t="shared" si="5"/>
        <v>274571.78578869783</v>
      </c>
      <c r="N26" s="6">
        <f t="shared" si="4"/>
        <v>0</v>
      </c>
    </row>
    <row r="27" spans="3:14" x14ac:dyDescent="0.2">
      <c r="H27">
        <v>48</v>
      </c>
      <c r="I27" s="6">
        <f t="shared" si="0"/>
        <v>2400</v>
      </c>
      <c r="J27" s="6">
        <v>0</v>
      </c>
      <c r="K27" s="6">
        <v>0</v>
      </c>
      <c r="L27" s="6">
        <f t="shared" si="2"/>
        <v>160235.42211720339</v>
      </c>
      <c r="M27" s="6">
        <f t="shared" si="5"/>
        <v>274571.78578869783</v>
      </c>
      <c r="N27" s="6">
        <f t="shared" si="4"/>
        <v>0</v>
      </c>
    </row>
    <row r="28" spans="3:14" x14ac:dyDescent="0.2">
      <c r="H28">
        <v>49</v>
      </c>
      <c r="I28" s="6">
        <f t="shared" si="0"/>
        <v>2400</v>
      </c>
      <c r="J28" s="6">
        <v>0</v>
      </c>
      <c r="K28" s="6">
        <v>0</v>
      </c>
      <c r="L28" s="6">
        <f t="shared" si="2"/>
        <v>175454.25588657966</v>
      </c>
      <c r="M28" s="6">
        <f t="shared" si="5"/>
        <v>274571.78578869783</v>
      </c>
      <c r="N28" s="6">
        <f t="shared" si="4"/>
        <v>0</v>
      </c>
    </row>
    <row r="29" spans="3:14" x14ac:dyDescent="0.2">
      <c r="H29">
        <v>50</v>
      </c>
      <c r="I29" s="6">
        <f t="shared" si="0"/>
        <v>2400</v>
      </c>
      <c r="J29" s="6">
        <v>0</v>
      </c>
      <c r="K29" s="6">
        <v>0</v>
      </c>
      <c r="L29" s="6">
        <f t="shared" si="2"/>
        <v>191890.59635750606</v>
      </c>
      <c r="M29" s="6">
        <f t="shared" si="5"/>
        <v>274571.78578869783</v>
      </c>
      <c r="N29" s="6">
        <f t="shared" si="4"/>
        <v>0</v>
      </c>
    </row>
    <row r="30" spans="3:14" x14ac:dyDescent="0.2">
      <c r="H30">
        <v>51</v>
      </c>
      <c r="I30" s="6">
        <f t="shared" si="0"/>
        <v>2400</v>
      </c>
      <c r="J30" s="6">
        <v>0</v>
      </c>
      <c r="K30" s="6">
        <v>0</v>
      </c>
      <c r="L30" s="6">
        <f t="shared" si="2"/>
        <v>209641.84406610657</v>
      </c>
      <c r="M30" s="6">
        <f t="shared" si="5"/>
        <v>274571.78578869783</v>
      </c>
      <c r="N30" s="6">
        <f t="shared" si="4"/>
        <v>0</v>
      </c>
    </row>
    <row r="31" spans="3:14" x14ac:dyDescent="0.2">
      <c r="H31">
        <v>52</v>
      </c>
      <c r="I31" s="6">
        <f t="shared" si="0"/>
        <v>2400</v>
      </c>
      <c r="J31" s="6">
        <v>0</v>
      </c>
      <c r="K31" s="6">
        <v>0</v>
      </c>
      <c r="L31" s="6">
        <f t="shared" si="2"/>
        <v>228813.19159139512</v>
      </c>
      <c r="M31" s="6">
        <f t="shared" si="5"/>
        <v>274571.78578869783</v>
      </c>
      <c r="N31" s="6">
        <f t="shared" si="4"/>
        <v>0</v>
      </c>
    </row>
    <row r="32" spans="3:14" x14ac:dyDescent="0.2">
      <c r="H32">
        <v>53</v>
      </c>
      <c r="I32" s="6">
        <f t="shared" si="0"/>
        <v>2400</v>
      </c>
      <c r="J32" s="6">
        <v>0</v>
      </c>
      <c r="K32" s="6">
        <v>0</v>
      </c>
      <c r="L32" s="6">
        <f t="shared" si="2"/>
        <v>249518.24691870675</v>
      </c>
      <c r="M32" s="6">
        <f t="shared" si="5"/>
        <v>274571.78578869783</v>
      </c>
      <c r="N32" s="6">
        <f t="shared" si="4"/>
        <v>0</v>
      </c>
    </row>
    <row r="33" spans="8:14" x14ac:dyDescent="0.2">
      <c r="H33">
        <v>54</v>
      </c>
      <c r="I33" s="6">
        <f t="shared" si="0"/>
        <v>2400</v>
      </c>
      <c r="J33" s="6">
        <v>0</v>
      </c>
      <c r="K33" s="6">
        <v>0</v>
      </c>
      <c r="L33" s="6">
        <f t="shared" si="2"/>
        <v>271879.70667220332</v>
      </c>
      <c r="M33" s="6">
        <f t="shared" si="5"/>
        <v>274571.78578869783</v>
      </c>
      <c r="N33" s="6">
        <f t="shared" si="4"/>
        <v>0</v>
      </c>
    </row>
    <row r="34" spans="8:14" x14ac:dyDescent="0.2">
      <c r="H34">
        <v>55</v>
      </c>
      <c r="I34" s="6">
        <f t="shared" si="0"/>
        <v>2400</v>
      </c>
      <c r="J34" s="6">
        <v>0</v>
      </c>
      <c r="K34" s="6">
        <f t="shared" ref="K34:K43" si="6">$F$10</f>
        <v>12000</v>
      </c>
      <c r="L34" s="6">
        <f t="shared" si="2"/>
        <v>296030.08320597961</v>
      </c>
      <c r="M34" s="6">
        <f t="shared" si="5"/>
        <v>274571.78578869783</v>
      </c>
      <c r="N34" s="6">
        <f t="shared" si="4"/>
        <v>12000</v>
      </c>
    </row>
    <row r="35" spans="8:14" x14ac:dyDescent="0.2">
      <c r="H35">
        <v>56</v>
      </c>
      <c r="I35" s="6">
        <f t="shared" si="0"/>
        <v>2400</v>
      </c>
      <c r="J35" s="6">
        <v>0</v>
      </c>
      <c r="K35" s="6">
        <f t="shared" si="6"/>
        <v>12000</v>
      </c>
      <c r="L35" s="6">
        <f t="shared" si="2"/>
        <v>322112.48986245802</v>
      </c>
      <c r="M35" s="6">
        <f t="shared" si="5"/>
        <v>274571.78578869783</v>
      </c>
      <c r="N35" s="6">
        <f t="shared" si="4"/>
        <v>24960</v>
      </c>
    </row>
    <row r="36" spans="8:14" x14ac:dyDescent="0.2">
      <c r="H36">
        <v>57</v>
      </c>
      <c r="I36" s="6">
        <f t="shared" si="0"/>
        <v>2400</v>
      </c>
      <c r="J36" s="6">
        <v>0</v>
      </c>
      <c r="K36" s="6">
        <f t="shared" si="6"/>
        <v>12000</v>
      </c>
      <c r="L36" s="6">
        <f t="shared" si="2"/>
        <v>350281.4890514547</v>
      </c>
      <c r="M36" s="6">
        <f t="shared" si="5"/>
        <v>274571.78578869783</v>
      </c>
      <c r="N36" s="6">
        <f t="shared" si="4"/>
        <v>38956.800000000003</v>
      </c>
    </row>
    <row r="37" spans="8:14" x14ac:dyDescent="0.2">
      <c r="H37">
        <v>58</v>
      </c>
      <c r="I37" s="6">
        <f t="shared" si="0"/>
        <v>2400</v>
      </c>
      <c r="J37" s="6">
        <v>0</v>
      </c>
      <c r="K37" s="6">
        <f t="shared" si="6"/>
        <v>12000</v>
      </c>
      <c r="L37" s="6">
        <f t="shared" si="2"/>
        <v>380704.0081755711</v>
      </c>
      <c r="M37" s="6">
        <f t="shared" si="5"/>
        <v>274571.78578869783</v>
      </c>
      <c r="N37" s="6">
        <f t="shared" si="4"/>
        <v>54073.344000000005</v>
      </c>
    </row>
    <row r="38" spans="8:14" x14ac:dyDescent="0.2">
      <c r="H38">
        <v>59</v>
      </c>
      <c r="I38" s="6">
        <f t="shared" si="0"/>
        <v>2400</v>
      </c>
      <c r="J38" s="6">
        <v>0</v>
      </c>
      <c r="K38" s="6">
        <f t="shared" si="6"/>
        <v>12000</v>
      </c>
      <c r="L38" s="6">
        <f t="shared" si="2"/>
        <v>413560.32882961683</v>
      </c>
      <c r="M38" s="6">
        <f t="shared" si="5"/>
        <v>274571.78578869783</v>
      </c>
      <c r="N38" s="6">
        <f t="shared" si="4"/>
        <v>70399.211520000012</v>
      </c>
    </row>
    <row r="39" spans="8:14" x14ac:dyDescent="0.2">
      <c r="H39">
        <v>60</v>
      </c>
      <c r="I39" s="6">
        <f t="shared" si="0"/>
        <v>2400</v>
      </c>
      <c r="J39" s="6">
        <v>0</v>
      </c>
      <c r="K39" s="6">
        <f t="shared" si="6"/>
        <v>12000</v>
      </c>
      <c r="L39" s="6">
        <f t="shared" si="2"/>
        <v>449045.15513598622</v>
      </c>
      <c r="M39" s="6">
        <f t="shared" si="5"/>
        <v>274571.78578869783</v>
      </c>
      <c r="N39" s="6">
        <f t="shared" si="4"/>
        <v>88031.148441600017</v>
      </c>
    </row>
    <row r="40" spans="8:14" x14ac:dyDescent="0.2">
      <c r="H40">
        <v>61</v>
      </c>
      <c r="I40" s="6">
        <f t="shared" si="0"/>
        <v>2400</v>
      </c>
      <c r="J40" s="6">
        <v>0</v>
      </c>
      <c r="K40" s="6">
        <f t="shared" si="6"/>
        <v>12000</v>
      </c>
      <c r="L40" s="6">
        <f t="shared" si="2"/>
        <v>487368.76754686516</v>
      </c>
      <c r="M40" s="6">
        <f t="shared" si="5"/>
        <v>274571.78578869783</v>
      </c>
      <c r="N40" s="6">
        <f t="shared" si="4"/>
        <v>107073.64031692802</v>
      </c>
    </row>
    <row r="41" spans="8:14" x14ac:dyDescent="0.2">
      <c r="H41">
        <v>62</v>
      </c>
      <c r="I41" s="6">
        <f t="shared" si="0"/>
        <v>2400</v>
      </c>
      <c r="J41" s="6">
        <v>0</v>
      </c>
      <c r="K41" s="6">
        <f t="shared" si="6"/>
        <v>12000</v>
      </c>
      <c r="L41" s="6">
        <f t="shared" si="2"/>
        <v>528758.26895061438</v>
      </c>
      <c r="M41" s="6">
        <f t="shared" si="5"/>
        <v>274571.78578869783</v>
      </c>
      <c r="N41" s="6">
        <f t="shared" si="4"/>
        <v>127639.53154228228</v>
      </c>
    </row>
    <row r="42" spans="8:14" x14ac:dyDescent="0.2">
      <c r="H42">
        <v>63</v>
      </c>
      <c r="I42" s="6">
        <f t="shared" si="0"/>
        <v>2400</v>
      </c>
      <c r="J42" s="6">
        <v>0</v>
      </c>
      <c r="K42" s="6">
        <f t="shared" si="6"/>
        <v>12000</v>
      </c>
      <c r="L42" s="6">
        <f t="shared" si="2"/>
        <v>573458.93046666356</v>
      </c>
      <c r="M42" s="6">
        <f t="shared" si="5"/>
        <v>274571.78578869783</v>
      </c>
      <c r="N42" s="6">
        <f t="shared" si="4"/>
        <v>149850.69406566487</v>
      </c>
    </row>
    <row r="43" spans="8:14" x14ac:dyDescent="0.2">
      <c r="H43">
        <v>64</v>
      </c>
      <c r="I43" s="6">
        <f t="shared" si="0"/>
        <v>2400</v>
      </c>
      <c r="J43" s="6">
        <v>0</v>
      </c>
      <c r="K43" s="6">
        <f t="shared" si="6"/>
        <v>12000</v>
      </c>
      <c r="L43" s="6">
        <f t="shared" si="2"/>
        <v>621735.64490399673</v>
      </c>
      <c r="M43" s="6">
        <f t="shared" si="5"/>
        <v>274571.78578869783</v>
      </c>
      <c r="N43" s="6">
        <f t="shared" si="4"/>
        <v>173838.74959091807</v>
      </c>
    </row>
  </sheetData>
  <mergeCells count="4">
    <mergeCell ref="C7:F7"/>
    <mergeCell ref="C16:F16"/>
    <mergeCell ref="I2:K2"/>
    <mergeCell ref="L2:N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7282-C710-7B40-8F2E-44B402D491ED}">
  <dimension ref="B5:E23"/>
  <sheetViews>
    <sheetView workbookViewId="0">
      <selection activeCell="C24" sqref="C24"/>
    </sheetView>
  </sheetViews>
  <sheetFormatPr baseColWidth="10" defaultRowHeight="16" x14ac:dyDescent="0.2"/>
  <cols>
    <col min="2" max="2" width="22.83203125" bestFit="1" customWidth="1"/>
    <col min="3" max="5" width="14.6640625" customWidth="1"/>
  </cols>
  <sheetData>
    <row r="5" spans="2:5" x14ac:dyDescent="0.2">
      <c r="B5" s="11"/>
    </row>
    <row r="7" spans="2:5" x14ac:dyDescent="0.2">
      <c r="B7" s="21" t="s">
        <v>15</v>
      </c>
      <c r="C7" s="21"/>
      <c r="D7" s="21"/>
      <c r="E7" s="21"/>
    </row>
    <row r="8" spans="2:5" x14ac:dyDescent="0.2">
      <c r="C8" t="s">
        <v>2</v>
      </c>
      <c r="D8" t="s">
        <v>3</v>
      </c>
      <c r="E8" t="s">
        <v>4</v>
      </c>
    </row>
    <row r="9" spans="2:5" x14ac:dyDescent="0.2">
      <c r="B9" t="s">
        <v>8</v>
      </c>
      <c r="C9" s="1"/>
      <c r="D9" s="1"/>
      <c r="E9" s="14"/>
    </row>
    <row r="10" spans="2:5" x14ac:dyDescent="0.2">
      <c r="B10" t="s">
        <v>10</v>
      </c>
      <c r="C10" s="4"/>
      <c r="D10" s="4"/>
      <c r="E10" s="4"/>
    </row>
    <row r="11" spans="2:5" x14ac:dyDescent="0.2">
      <c r="B11" t="s">
        <v>7</v>
      </c>
      <c r="C11" s="1"/>
      <c r="D11" s="1"/>
      <c r="E11" s="1"/>
    </row>
    <row r="12" spans="2:5" x14ac:dyDescent="0.2">
      <c r="B12" t="s">
        <v>0</v>
      </c>
      <c r="C12" s="2"/>
      <c r="D12" s="2"/>
      <c r="E12" s="2"/>
    </row>
    <row r="13" spans="2:5" x14ac:dyDescent="0.2">
      <c r="B13" t="s">
        <v>1</v>
      </c>
      <c r="C13" s="1"/>
      <c r="D13" s="1"/>
      <c r="E13" s="1"/>
    </row>
    <row r="16" spans="2:5" x14ac:dyDescent="0.2">
      <c r="B16" s="22" t="s">
        <v>14</v>
      </c>
      <c r="C16" s="22"/>
      <c r="D16" s="22"/>
      <c r="E16" s="22"/>
    </row>
    <row r="17" spans="2:5" x14ac:dyDescent="0.2">
      <c r="C17" t="s">
        <v>2</v>
      </c>
      <c r="D17" t="s">
        <v>3</v>
      </c>
      <c r="E17" t="s">
        <v>4</v>
      </c>
    </row>
    <row r="18" spans="2:5" x14ac:dyDescent="0.2">
      <c r="B18" t="s">
        <v>5</v>
      </c>
      <c r="C18" s="4"/>
      <c r="D18" s="4"/>
      <c r="E18" s="4"/>
    </row>
    <row r="19" spans="2:5" x14ac:dyDescent="0.2">
      <c r="B19" t="s">
        <v>6</v>
      </c>
      <c r="C19" s="18"/>
      <c r="D19" s="18"/>
      <c r="E19" s="18"/>
    </row>
    <row r="20" spans="2:5" x14ac:dyDescent="0.2">
      <c r="B20" s="9" t="s">
        <v>13</v>
      </c>
      <c r="C20" s="16"/>
      <c r="D20" s="16"/>
      <c r="E20" s="16"/>
    </row>
    <row r="21" spans="2:5" x14ac:dyDescent="0.2">
      <c r="B21" s="7" t="s">
        <v>16</v>
      </c>
      <c r="C21" s="17"/>
      <c r="D21" s="17"/>
      <c r="E21" s="17"/>
    </row>
    <row r="23" spans="2:5" x14ac:dyDescent="0.2">
      <c r="B23" s="9"/>
    </row>
  </sheetData>
  <mergeCells count="2">
    <mergeCell ref="B7:E7"/>
    <mergeCell ref="B16:E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4310-296B-3046-8B7F-154CA69DB350}">
  <dimension ref="C5:N23"/>
  <sheetViews>
    <sheetView topLeftCell="C11" workbookViewId="0">
      <selection activeCell="D25" sqref="D25"/>
    </sheetView>
  </sheetViews>
  <sheetFormatPr baseColWidth="10" defaultRowHeight="16" x14ac:dyDescent="0.2"/>
  <cols>
    <col min="3" max="3" width="22.83203125" bestFit="1" customWidth="1"/>
    <col min="4" max="6" width="16" customWidth="1"/>
    <col min="8" max="8" width="22.83203125" bestFit="1" customWidth="1"/>
    <col min="9" max="11" width="14.6640625" customWidth="1"/>
    <col min="13" max="13" width="24.6640625" bestFit="1" customWidth="1"/>
  </cols>
  <sheetData>
    <row r="5" spans="3:14" x14ac:dyDescent="0.2">
      <c r="H5" s="11"/>
    </row>
    <row r="7" spans="3:14" x14ac:dyDescent="0.2">
      <c r="C7" s="21" t="s">
        <v>15</v>
      </c>
      <c r="D7" s="21"/>
      <c r="E7" s="21"/>
      <c r="F7" s="21"/>
      <c r="H7" s="21" t="s">
        <v>15</v>
      </c>
      <c r="I7" s="21"/>
      <c r="J7" s="21"/>
      <c r="K7" s="21"/>
    </row>
    <row r="8" spans="3:14" x14ac:dyDescent="0.2">
      <c r="D8" t="s">
        <v>2</v>
      </c>
      <c r="E8" t="s">
        <v>3</v>
      </c>
      <c r="F8" t="s">
        <v>4</v>
      </c>
      <c r="I8" t="s">
        <v>2</v>
      </c>
      <c r="J8" t="s">
        <v>3</v>
      </c>
      <c r="K8" t="s">
        <v>4</v>
      </c>
    </row>
    <row r="9" spans="3:14" x14ac:dyDescent="0.2">
      <c r="C9" t="s">
        <v>8</v>
      </c>
      <c r="D9" s="1">
        <v>200</v>
      </c>
      <c r="E9" s="1">
        <v>500</v>
      </c>
      <c r="F9" s="1">
        <v>1000</v>
      </c>
      <c r="H9" t="s">
        <v>8</v>
      </c>
      <c r="I9" s="1">
        <v>200</v>
      </c>
      <c r="J9" s="1">
        <v>500</v>
      </c>
      <c r="K9" s="14">
        <v>3576.5078077648463</v>
      </c>
      <c r="M9" t="s">
        <v>20</v>
      </c>
    </row>
    <row r="10" spans="3:14" x14ac:dyDescent="0.2">
      <c r="C10" t="s">
        <v>10</v>
      </c>
      <c r="D10" s="4">
        <f>D9*12</f>
        <v>2400</v>
      </c>
      <c r="E10" s="4">
        <f>E9*12</f>
        <v>6000</v>
      </c>
      <c r="F10" s="4">
        <f>F9*12</f>
        <v>12000</v>
      </c>
      <c r="H10" t="s">
        <v>10</v>
      </c>
      <c r="I10" s="4">
        <f>I9*12</f>
        <v>2400</v>
      </c>
      <c r="J10" s="4">
        <f>J9*12</f>
        <v>6000</v>
      </c>
      <c r="K10" s="4">
        <f>K9*12</f>
        <v>42918.093693178154</v>
      </c>
      <c r="M10" t="s">
        <v>21</v>
      </c>
      <c r="N10" s="13">
        <f>K21-I21</f>
        <v>9.9999988378840499E-7</v>
      </c>
    </row>
    <row r="11" spans="3:14" x14ac:dyDescent="0.2">
      <c r="C11" t="s">
        <v>7</v>
      </c>
      <c r="D11" s="1">
        <v>40</v>
      </c>
      <c r="E11" s="1">
        <v>20</v>
      </c>
      <c r="F11" s="1">
        <v>10</v>
      </c>
      <c r="H11" t="s">
        <v>7</v>
      </c>
      <c r="I11" s="1">
        <v>40</v>
      </c>
      <c r="J11" s="1">
        <v>20</v>
      </c>
      <c r="K11" s="1">
        <v>10</v>
      </c>
    </row>
    <row r="12" spans="3:14" x14ac:dyDescent="0.2">
      <c r="C12" t="s">
        <v>0</v>
      </c>
      <c r="D12" s="2">
        <v>0.08</v>
      </c>
      <c r="E12" s="2">
        <v>0.08</v>
      </c>
      <c r="F12" s="2">
        <v>0.08</v>
      </c>
      <c r="H12" t="s">
        <v>0</v>
      </c>
      <c r="I12" s="2">
        <v>0.08</v>
      </c>
      <c r="J12" s="2">
        <v>0.08</v>
      </c>
      <c r="K12" s="2">
        <v>0.08</v>
      </c>
    </row>
    <row r="13" spans="3:14" x14ac:dyDescent="0.2">
      <c r="C13" t="s">
        <v>1</v>
      </c>
      <c r="D13" s="1">
        <v>65</v>
      </c>
      <c r="E13" s="1">
        <v>65</v>
      </c>
      <c r="F13" s="1">
        <v>65</v>
      </c>
      <c r="H13" t="s">
        <v>1</v>
      </c>
      <c r="I13" s="1">
        <v>65</v>
      </c>
      <c r="J13" s="1">
        <v>65</v>
      </c>
      <c r="K13" s="1">
        <v>65</v>
      </c>
    </row>
    <row r="14" spans="3:14" x14ac:dyDescent="0.2">
      <c r="M14" s="7" t="s">
        <v>22</v>
      </c>
    </row>
    <row r="16" spans="3:14" x14ac:dyDescent="0.2">
      <c r="C16" s="22" t="s">
        <v>14</v>
      </c>
      <c r="D16" s="22"/>
      <c r="E16" s="22"/>
      <c r="F16" s="22"/>
      <c r="H16" s="22" t="s">
        <v>14</v>
      </c>
      <c r="I16" s="22"/>
      <c r="J16" s="22"/>
      <c r="K16" s="22"/>
    </row>
    <row r="17" spans="3:11" x14ac:dyDescent="0.2">
      <c r="D17" s="7" t="s">
        <v>2</v>
      </c>
      <c r="E17" s="7" t="s">
        <v>3</v>
      </c>
      <c r="F17" s="7" t="s">
        <v>4</v>
      </c>
      <c r="I17" t="s">
        <v>2</v>
      </c>
      <c r="J17" t="s">
        <v>3</v>
      </c>
      <c r="K17" t="s">
        <v>4</v>
      </c>
    </row>
    <row r="18" spans="3:11" x14ac:dyDescent="0.2">
      <c r="C18" s="7" t="s">
        <v>5</v>
      </c>
      <c r="D18" s="3">
        <f>D10*D11</f>
        <v>96000</v>
      </c>
      <c r="E18" s="3">
        <f>E10*E11</f>
        <v>120000</v>
      </c>
      <c r="F18" s="3">
        <f>F10*F11</f>
        <v>120000</v>
      </c>
      <c r="H18" t="s">
        <v>5</v>
      </c>
      <c r="I18" s="3">
        <f>I10*I11</f>
        <v>96000</v>
      </c>
      <c r="J18" s="3">
        <f>J10*J11</f>
        <v>120000</v>
      </c>
      <c r="K18" s="3">
        <f>K10*K11</f>
        <v>429180.93693178153</v>
      </c>
    </row>
    <row r="19" spans="3:11" x14ac:dyDescent="0.2">
      <c r="C19" s="20" t="s">
        <v>6</v>
      </c>
      <c r="D19" s="12">
        <f>FV(D12,D11,-D10)</f>
        <v>621735.64490399673</v>
      </c>
      <c r="E19" s="12">
        <f>FV(E12,E11,-E10)</f>
        <v>274571.78578869801</v>
      </c>
      <c r="F19" s="12">
        <f>FV(F12,F11,-F10)</f>
        <v>173838.74959091816</v>
      </c>
      <c r="H19" t="s">
        <v>6</v>
      </c>
      <c r="I19" s="12">
        <f>FV(I12,I11,-I10)</f>
        <v>621735.64490399673</v>
      </c>
      <c r="J19" s="12">
        <f>FV(J12,J11,-J10)</f>
        <v>274571.78578869801</v>
      </c>
      <c r="K19" s="12">
        <f>FV(K12,K11,-K10)</f>
        <v>621735.6452039968</v>
      </c>
    </row>
    <row r="20" spans="3:11" x14ac:dyDescent="0.2">
      <c r="C20" s="19" t="s">
        <v>13</v>
      </c>
      <c r="D20" s="10">
        <f>D19-D18</f>
        <v>525735.64490399673</v>
      </c>
      <c r="E20" s="10">
        <f>E19-E18</f>
        <v>154571.78578869801</v>
      </c>
      <c r="F20" s="10">
        <f>F19-F18</f>
        <v>53838.74959091816</v>
      </c>
      <c r="H20" s="9" t="s">
        <v>13</v>
      </c>
      <c r="I20" s="10">
        <f>I19-I18</f>
        <v>525735.64490399673</v>
      </c>
      <c r="J20" s="10">
        <f>J19-J18</f>
        <v>154571.78578869801</v>
      </c>
      <c r="K20" s="10">
        <f>K19-K18</f>
        <v>192554.70827221527</v>
      </c>
    </row>
    <row r="21" spans="3:11" x14ac:dyDescent="0.2">
      <c r="C21" s="20" t="s">
        <v>16</v>
      </c>
      <c r="D21" s="13">
        <f>D19*0.04/12</f>
        <v>2072.4521496799894</v>
      </c>
      <c r="E21" s="13">
        <f>E19*0.04/12</f>
        <v>915.23928596232679</v>
      </c>
      <c r="F21" s="13">
        <f>F19*0.04/12</f>
        <v>579.46249863639389</v>
      </c>
      <c r="H21" s="7" t="s">
        <v>16</v>
      </c>
      <c r="I21" s="8">
        <f>I19*0.04/12</f>
        <v>2072.4521496799894</v>
      </c>
      <c r="J21" s="8">
        <f>J19*0.04/12</f>
        <v>915.23928596232679</v>
      </c>
      <c r="K21" s="8">
        <f>K19*0.04/12</f>
        <v>2072.4521506799892</v>
      </c>
    </row>
    <row r="23" spans="3:11" x14ac:dyDescent="0.2">
      <c r="C23" s="9" t="s">
        <v>19</v>
      </c>
    </row>
  </sheetData>
  <mergeCells count="4">
    <mergeCell ref="C7:F7"/>
    <mergeCell ref="C16:F16"/>
    <mergeCell ref="H7:K7"/>
    <mergeCell ref="H16:K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Read Me</vt:lpstr>
      <vt:lpstr>Q1 - Template</vt:lpstr>
      <vt:lpstr>Q1 - Solutions</vt:lpstr>
      <vt:lpstr>Q2 and Q3 - template</vt:lpstr>
      <vt:lpstr>Q2 and Q3 - Solutions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Hadrien PUCHE</dc:creator>
  <cp:lastModifiedBy>Hadrien PUCHE</cp:lastModifiedBy>
  <dcterms:created xsi:type="dcterms:W3CDTF">2026-04-30T10:28:39Z</dcterms:created>
  <dcterms:modified xsi:type="dcterms:W3CDTF">2026-05-26T15:35:04Z</dcterms:modified>
</cp:coreProperties>
</file>