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lexl\OneDrive\Desktop\WORK\Simtrade Technical Posts\EXCEL &amp; WORD FINALS\"/>
    </mc:Choice>
  </mc:AlternateContent>
  <xr:revisionPtr revIDLastSave="0" documentId="13_ncr:20001_{793C7555-4688-4C97-A2A9-6B6560F69B27}" xr6:coauthVersionLast="47" xr6:coauthVersionMax="47" xr10:uidLastSave="{00000000-0000-0000-0000-000000000000}"/>
  <bookViews>
    <workbookView xWindow="-120" yWindow="-120" windowWidth="29040" windowHeight="15720" xr2:uid="{00000000-000D-0000-FFFF-FFFF00000000}"/>
  </bookViews>
  <sheets>
    <sheet name="Read Me" sheetId="1" r:id="rId1"/>
    <sheet name="Long OTM Call" sheetId="2" r:id="rId2"/>
    <sheet name="Long OTM Put" sheetId="5" r:id="rId3"/>
    <sheet name="Bull Call Spread" sheetId="3" r:id="rId4"/>
    <sheet name="Covered Call" sheetId="4" r:id="rId5"/>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H46" i="4"/>
  <c r="G46" i="4"/>
  <c r="G45" i="4"/>
  <c r="G45" i="3"/>
  <c r="H45" i="3"/>
  <c r="H44" i="3"/>
  <c r="G44" i="3"/>
  <c r="H42" i="5"/>
  <c r="H41" i="5"/>
  <c r="G41" i="5"/>
  <c r="F40" i="4"/>
  <c r="G40" i="4"/>
  <c r="H40" i="4" s="1"/>
  <c r="F41" i="4"/>
  <c r="G41" i="4"/>
  <c r="H41" i="4" s="1"/>
  <c r="F42" i="4"/>
  <c r="G42" i="4"/>
  <c r="H42" i="4"/>
  <c r="F43" i="4"/>
  <c r="G43" i="4"/>
  <c r="H43" i="4" s="1"/>
  <c r="G42" i="3"/>
  <c r="G41" i="3"/>
  <c r="H41" i="3" s="1"/>
  <c r="G40" i="3"/>
  <c r="H40" i="3" s="1"/>
  <c r="G39" i="3"/>
  <c r="H39" i="3" s="1"/>
  <c r="G34" i="3"/>
  <c r="H42" i="3"/>
  <c r="F39" i="3"/>
  <c r="F40" i="3" s="1"/>
  <c r="F41" i="3" s="1"/>
  <c r="F42" i="3" s="1"/>
  <c r="G42" i="5"/>
  <c r="B11" i="5" l="1"/>
  <c r="B11" i="2"/>
  <c r="F24" i="3"/>
  <c r="F25" i="3" s="1"/>
  <c r="F23" i="3"/>
  <c r="G23" i="3" s="1"/>
  <c r="H23" i="3" s="1"/>
  <c r="F20" i="4"/>
  <c r="G20" i="4" s="1"/>
  <c r="H20" i="4" s="1"/>
  <c r="F20" i="5"/>
  <c r="F21" i="5" s="1"/>
  <c r="F20" i="2"/>
  <c r="G20" i="2" s="1"/>
  <c r="H20" i="2" s="1"/>
  <c r="G19" i="5"/>
  <c r="H19" i="5" s="1"/>
  <c r="B12" i="5"/>
  <c r="B10" i="5"/>
  <c r="G19" i="4"/>
  <c r="H19" i="4" s="1"/>
  <c r="B12" i="4"/>
  <c r="B11" i="4"/>
  <c r="B10" i="4"/>
  <c r="G24" i="3"/>
  <c r="H24" i="3" s="1"/>
  <c r="G22" i="3"/>
  <c r="H22" i="3" s="1"/>
  <c r="B12" i="3"/>
  <c r="B15" i="3" s="1"/>
  <c r="G19" i="2"/>
  <c r="H19" i="2" s="1"/>
  <c r="H41" i="2" s="1"/>
  <c r="B10" i="2"/>
  <c r="G41" i="2" l="1"/>
  <c r="G42" i="2"/>
  <c r="F21" i="4"/>
  <c r="F26" i="3"/>
  <c r="G25" i="3"/>
  <c r="H25" i="3" s="1"/>
  <c r="G20" i="5"/>
  <c r="H20" i="5" s="1"/>
  <c r="G21" i="5"/>
  <c r="H21" i="5" s="1"/>
  <c r="F22" i="5"/>
  <c r="F21" i="2"/>
  <c r="B13" i="3"/>
  <c r="B14" i="3"/>
  <c r="F22" i="4" l="1"/>
  <c r="G21" i="4"/>
  <c r="H21" i="4" s="1"/>
  <c r="G26" i="3"/>
  <c r="H26" i="3" s="1"/>
  <c r="F27" i="3"/>
  <c r="F23" i="5"/>
  <c r="G22" i="5"/>
  <c r="H22" i="5" s="1"/>
  <c r="F22" i="2"/>
  <c r="G21" i="2"/>
  <c r="H21" i="2" s="1"/>
  <c r="G22" i="4" l="1"/>
  <c r="H22" i="4" s="1"/>
  <c r="F23" i="4"/>
  <c r="G27" i="3"/>
  <c r="H27" i="3" s="1"/>
  <c r="F28" i="3"/>
  <c r="G23" i="5"/>
  <c r="H23" i="5" s="1"/>
  <c r="F24" i="5"/>
  <c r="G22" i="2"/>
  <c r="H22" i="2" s="1"/>
  <c r="F23" i="2"/>
  <c r="F24" i="4" l="1"/>
  <c r="G23" i="4"/>
  <c r="H23" i="4" s="1"/>
  <c r="F29" i="3"/>
  <c r="G28" i="3"/>
  <c r="H28" i="3" s="1"/>
  <c r="F25" i="5"/>
  <c r="G24" i="5"/>
  <c r="H24" i="5" s="1"/>
  <c r="G23" i="2"/>
  <c r="H23" i="2" s="1"/>
  <c r="F24" i="2"/>
  <c r="G24" i="4" l="1"/>
  <c r="H24" i="4" s="1"/>
  <c r="F25" i="4"/>
  <c r="F30" i="3"/>
  <c r="G29" i="3"/>
  <c r="H29" i="3" s="1"/>
  <c r="F26" i="5"/>
  <c r="G25" i="5"/>
  <c r="H25" i="5" s="1"/>
  <c r="G24" i="2"/>
  <c r="H24" i="2" s="1"/>
  <c r="F25" i="2"/>
  <c r="F26" i="4" l="1"/>
  <c r="G25" i="4"/>
  <c r="H25" i="4" s="1"/>
  <c r="G30" i="3"/>
  <c r="H30" i="3" s="1"/>
  <c r="F31" i="3"/>
  <c r="F27" i="5"/>
  <c r="G26" i="5"/>
  <c r="H26" i="5" s="1"/>
  <c r="F26" i="2"/>
  <c r="G25" i="2"/>
  <c r="H25" i="2" s="1"/>
  <c r="F27" i="4" l="1"/>
  <c r="G26" i="4"/>
  <c r="H26" i="4" s="1"/>
  <c r="F32" i="3"/>
  <c r="G31" i="3"/>
  <c r="H31" i="3" s="1"/>
  <c r="F28" i="5"/>
  <c r="G27" i="5"/>
  <c r="H27" i="5" s="1"/>
  <c r="G26" i="2"/>
  <c r="H26" i="2" s="1"/>
  <c r="F27" i="2"/>
  <c r="F28" i="4" l="1"/>
  <c r="G27" i="4"/>
  <c r="H27" i="4" s="1"/>
  <c r="G32" i="3"/>
  <c r="H32" i="3" s="1"/>
  <c r="F33" i="3"/>
  <c r="F29" i="5"/>
  <c r="G28" i="5"/>
  <c r="H28" i="5" s="1"/>
  <c r="G27" i="2"/>
  <c r="H27" i="2" s="1"/>
  <c r="F28" i="2"/>
  <c r="F29" i="4" l="1"/>
  <c r="G28" i="4"/>
  <c r="H28" i="4" s="1"/>
  <c r="G33" i="3"/>
  <c r="H33" i="3" s="1"/>
  <c r="F34" i="3"/>
  <c r="F30" i="5"/>
  <c r="G29" i="5"/>
  <c r="H29" i="5" s="1"/>
  <c r="F29" i="2"/>
  <c r="G28" i="2"/>
  <c r="H28" i="2" s="1"/>
  <c r="F30" i="4" l="1"/>
  <c r="G29" i="4"/>
  <c r="H29" i="4" s="1"/>
  <c r="F35" i="3"/>
  <c r="H34" i="3"/>
  <c r="F31" i="5"/>
  <c r="G30" i="5"/>
  <c r="H30" i="5" s="1"/>
  <c r="F30" i="2"/>
  <c r="G29" i="2"/>
  <c r="H29" i="2" s="1"/>
  <c r="G30" i="4" l="1"/>
  <c r="H30" i="4" s="1"/>
  <c r="F31" i="4"/>
  <c r="G35" i="3"/>
  <c r="H35" i="3" s="1"/>
  <c r="F36" i="3"/>
  <c r="G31" i="5"/>
  <c r="H31" i="5" s="1"/>
  <c r="F32" i="5"/>
  <c r="F31" i="2"/>
  <c r="G30" i="2"/>
  <c r="H30" i="2" s="1"/>
  <c r="G31" i="4" l="1"/>
  <c r="H31" i="4" s="1"/>
  <c r="F32" i="4"/>
  <c r="F37" i="3"/>
  <c r="G36" i="3"/>
  <c r="H36" i="3" s="1"/>
  <c r="G32" i="5"/>
  <c r="H32" i="5" s="1"/>
  <c r="F33" i="5"/>
  <c r="F32" i="2"/>
  <c r="G31" i="2"/>
  <c r="H31" i="2" s="1"/>
  <c r="F33" i="4" l="1"/>
  <c r="G32" i="4"/>
  <c r="H32" i="4" s="1"/>
  <c r="G37" i="3"/>
  <c r="H37" i="3" s="1"/>
  <c r="F38" i="3"/>
  <c r="G38" i="3" s="1"/>
  <c r="H38" i="3" s="1"/>
  <c r="G33" i="5"/>
  <c r="H33" i="5" s="1"/>
  <c r="F34" i="5"/>
  <c r="F33" i="2"/>
  <c r="G32" i="2"/>
  <c r="H32" i="2" s="1"/>
  <c r="G33" i="4" l="1"/>
  <c r="H33" i="4" s="1"/>
  <c r="F34" i="4"/>
  <c r="F35" i="5"/>
  <c r="G34" i="5"/>
  <c r="H34" i="5" s="1"/>
  <c r="G33" i="2"/>
  <c r="H33" i="2" s="1"/>
  <c r="F34" i="2"/>
  <c r="F35" i="4" l="1"/>
  <c r="G34" i="4"/>
  <c r="H34" i="4" s="1"/>
  <c r="F36" i="5"/>
  <c r="G35" i="5"/>
  <c r="H35" i="5" s="1"/>
  <c r="G34" i="2"/>
  <c r="H34" i="2" s="1"/>
  <c r="F35" i="2"/>
  <c r="G35" i="4" l="1"/>
  <c r="H35" i="4" s="1"/>
  <c r="F36" i="4"/>
  <c r="G36" i="5"/>
  <c r="H36" i="5" s="1"/>
  <c r="F37" i="5"/>
  <c r="F36" i="2"/>
  <c r="G35" i="2"/>
  <c r="H35" i="2" s="1"/>
  <c r="G36" i="4" l="1"/>
  <c r="H36" i="4" s="1"/>
  <c r="F37" i="4"/>
  <c r="G37" i="5"/>
  <c r="H37" i="5" s="1"/>
  <c r="F38" i="5"/>
  <c r="G36" i="2"/>
  <c r="H36" i="2" s="1"/>
  <c r="F37" i="2"/>
  <c r="G37" i="2" l="1"/>
  <c r="H37" i="2" s="1"/>
  <c r="F38" i="2"/>
  <c r="G37" i="4"/>
  <c r="H37" i="4" s="1"/>
  <c r="F38" i="4"/>
  <c r="F39" i="5"/>
  <c r="G39" i="5" s="1"/>
  <c r="H39" i="5" s="1"/>
  <c r="G38" i="5"/>
  <c r="H38" i="5" s="1"/>
  <c r="F39" i="2" l="1"/>
  <c r="G39" i="2" s="1"/>
  <c r="H39" i="2" s="1"/>
  <c r="H42" i="2" s="1"/>
  <c r="G38" i="2"/>
  <c r="H38" i="2" s="1"/>
  <c r="G38" i="4"/>
  <c r="H38" i="4" s="1"/>
  <c r="F39" i="4"/>
  <c r="G39" i="4" l="1"/>
  <c r="H39" i="4" s="1"/>
</calcChain>
</file>

<file path=xl/sharedStrings.xml><?xml version="1.0" encoding="utf-8"?>
<sst xmlns="http://schemas.openxmlformats.org/spreadsheetml/2006/main" count="150" uniqueCount="96">
  <si>
    <t>SimTrade – Option Strategy Payoff Simulator</t>
  </si>
  <si>
    <t>Author</t>
  </si>
  <si>
    <t>Alexandre LANGEVIN</t>
  </si>
  <si>
    <t>Institution</t>
  </si>
  <si>
    <t>ESSEC Business School – Global BBA 2022–2026</t>
  </si>
  <si>
    <t>Date</t>
  </si>
  <si>
    <t>April 10, 2026</t>
  </si>
  <si>
    <t>Related article</t>
  </si>
  <si>
    <t>SimTrade blog – Why Retail Option Strategies Underperform</t>
  </si>
  <si>
    <t>Overview</t>
  </si>
  <si>
    <t>This workbook contains four strategy sheets, each modelling the payoff at expiry of a common retail option strategy using illustrative inputs. The strategies are: Long OTM Call, Bull Call Spread, Covered Call, and Long OTM Put. All inputs are in yellow cells and can be changed freely. Payoff and contract columns update automatically.</t>
  </si>
  <si>
    <t>How to Use</t>
  </si>
  <si>
    <t>1. Select a strategy sheet</t>
  </si>
  <si>
    <t>2. Modify yellow input cells</t>
  </si>
  <si>
    <t>Change underlying price, strike(s), and premium(s) to reflect your scenario</t>
  </si>
  <si>
    <t>3. Read the payoff table</t>
  </si>
  <si>
    <t>4. Read the chart</t>
  </si>
  <si>
    <t>The scatter chart updates automatically to show the payoff diagram at expiry</t>
  </si>
  <si>
    <t>5. Key convention</t>
  </si>
  <si>
    <t>Color Conventions</t>
  </si>
  <si>
    <t>Yellow cells</t>
  </si>
  <si>
    <t>User inputs — change freely</t>
  </si>
  <si>
    <t>Blue header rows</t>
  </si>
  <si>
    <t>Section titles and column headers</t>
  </si>
  <si>
    <t>White / light blue rows</t>
  </si>
  <si>
    <t>Calculated outputs — do not edit</t>
  </si>
  <si>
    <t>Disclaimer</t>
  </si>
  <si>
    <t>This model is built for educational purposes only. Inputs are illustrative and do not represent real market data. No trading decision should be made on the basis of this model alone.</t>
  </si>
  <si>
    <t>Long OTM Call (SPY, Illustrative)</t>
  </si>
  <si>
    <t>Underlying</t>
  </si>
  <si>
    <t>Option Type</t>
  </si>
  <si>
    <t>Call</t>
  </si>
  <si>
    <t>Inputs</t>
  </si>
  <si>
    <t>Metric</t>
  </si>
  <si>
    <t>Meaning</t>
  </si>
  <si>
    <t>Underlying Price (S₀)</t>
  </si>
  <si>
    <t>Strike Price (K)</t>
  </si>
  <si>
    <t>Exercise price of the call option</t>
  </si>
  <si>
    <t>Option Premium Paid (C)</t>
  </si>
  <si>
    <t>Cost of buying one call option, per share</t>
  </si>
  <si>
    <t>Breakeven Price</t>
  </si>
  <si>
    <t>Price at expiry where strategy breaks even</t>
  </si>
  <si>
    <t>Max Loss</t>
  </si>
  <si>
    <t>Maximum loss = premium paid (if option expires worthless)</t>
  </si>
  <si>
    <t>Max Profit</t>
  </si>
  <si>
    <t>Unlimited</t>
  </si>
  <si>
    <t>Profit grows without bound as price rises</t>
  </si>
  <si>
    <t>Payoff Formula</t>
  </si>
  <si>
    <t>Price Range at Expiry</t>
  </si>
  <si>
    <t>Underlying Price at Expiry</t>
  </si>
  <si>
    <t>Net Payoff Per Share</t>
  </si>
  <si>
    <t>Net Payoff Per Contract</t>
  </si>
  <si>
    <t>Bull Call Spread (SPY, Illustrative)</t>
  </si>
  <si>
    <t>Calls</t>
  </si>
  <si>
    <t>Current price of the underlying</t>
  </si>
  <si>
    <t>Long Call Strike (K₁)</t>
  </si>
  <si>
    <t>Lower strike — call bought</t>
  </si>
  <si>
    <t>Short Call Strike (K₂)</t>
  </si>
  <si>
    <t>Upper strike — call sold (caps upside)</t>
  </si>
  <si>
    <t>Long Call Premium Paid</t>
  </si>
  <si>
    <t>Cost of buying the lower-strike call</t>
  </si>
  <si>
    <t>Short Call Premium Received</t>
  </si>
  <si>
    <t>Premium received from selling the upper-strike call</t>
  </si>
  <si>
    <t>Net Premium (Cost)</t>
  </si>
  <si>
    <t>Net cost to enter the spread</t>
  </si>
  <si>
    <t>Lower strike + net premium</t>
  </si>
  <si>
    <t>Spread width minus net premium</t>
  </si>
  <si>
    <t>Net premium paid</t>
  </si>
  <si>
    <t>Covered Call (SPY, Illustrative)</t>
  </si>
  <si>
    <t>Call (Short)</t>
  </si>
  <si>
    <t>Purchase Price of Stock (S₀)</t>
  </si>
  <si>
    <t>Price paid for the underlying stock</t>
  </si>
  <si>
    <t>Short Call Strike (K)</t>
  </si>
  <si>
    <t>Strike of the call sold against the position</t>
  </si>
  <si>
    <t>Premium Received (C)</t>
  </si>
  <si>
    <t>Premium collected from selling the call</t>
  </si>
  <si>
    <t>Stock purchase price minus premium received</t>
  </si>
  <si>
    <t>Max Profit (capped)</t>
  </si>
  <si>
    <t>Achieved if stock finishes at or above strike</t>
  </si>
  <si>
    <t>Max Loss (theoretical)</t>
  </si>
  <si>
    <t>Stock goes to zero, net of premium received</t>
  </si>
  <si>
    <t>Long OTM Put (SPY, Illustrative)</t>
  </si>
  <si>
    <t>Put</t>
  </si>
  <si>
    <t>Exercise price of the put option</t>
  </si>
  <si>
    <t>Option Premium Paid (P)</t>
  </si>
  <si>
    <t>Cost of buying one put option, per share</t>
  </si>
  <si>
    <t>Achieved if underlying goes to zero (theoretical)</t>
  </si>
  <si>
    <t>Choose from: Long OTM Call / Long OTM Put / Bull Call Spread / Covered Call</t>
  </si>
  <si>
    <t>SPY</t>
  </si>
  <si>
    <t>Contact</t>
  </si>
  <si>
    <t xml:space="preserve">alexandre.langevin@essec.edu </t>
  </si>
  <si>
    <t>Light green rows</t>
  </si>
  <si>
    <t>Profit zone</t>
  </si>
  <si>
    <t>All payoffs are at expiry only. Time value, dividends, and early exercise are not modelled. Prices and premiums are illustrative</t>
  </si>
  <si>
    <t>The price range table updates automatically showing payoff per share and per contract. Edit the first underlying price to move the table accordingly.</t>
  </si>
  <si>
    <t>Breakeven bar (helper)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</si>
</sst>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b/>
      <sz val="14"/>
      <color rgb="FFFFFFFF"/>
      <name val="Calibri"/>
    </font>
    <font>
      <b/>
      <sz val="11"/>
      <color rgb="FF000000"/>
      <name val="Calibri"/>
    </font>
    <font>
      <sz val="11"/>
      <color rgb="FF000000"/>
      <name val="Calibri"/>
    </font>
    <font>
      <b/>
      <sz val="11"/>
      <color rgb="FFFFFFFF"/>
      <name val="Calibri"/>
    </font>
    <font>
      <i/>
      <sz val="11"/>
      <color rgb="FF000000"/>
      <name val="Calibri"/>
    </font>
    <font>
      <b/>
      <sz val="11"/>
      <name val="Calibri"/>
    </font>
    <font>
      <sz val="11"/>
      <name val="Calibri"/>
    </font>
    <font>
      <i/>
      <sz val="10"/>
      <color rgb="FF666666"/>
      <name val="Calibri"/>
    </font>
    <font>
      <b/>
      <sz val="14"/>
      <color rgb="FFFFFFFF"/>
      <name val="Calibri"/>
      <family val="2"/>
    </font>
    <font>
      <sz val="11"/>
      <color rgb="FF000000"/>
      <name val="Calibri"/>
      <family val="2"/>
    </font>
    <font>
      <b/>
      <sz val="11"/>
      <name val="Calibri"/>
      <family val="2"/>
    </font>
    <font>
      <sz val="11"/>
      <name val="Calibri"/>
      <family val="2"/>
    </font>
    <font>
      <u/>
      <sz val="11"/>
      <color theme="10"/>
      <name val="Calibri"/>
      <family val="2"/>
      <scheme val="minor"/>
    </font>
    <font>
      <i/>
      <sz val="11"/>
      <color rgb="FF000000"/>
      <name val="Calibri"/>
      <family val="2"/>
    </font>
    <font>
      <i/>
      <sz val="11"/>
      <color theme="1"/>
      <name val="Calibri"/>
      <family val="2"/>
      <scheme val="minor"/>
    </font>
  </fonts>
  <fills count="8">
    <fill>
      <patternFill patternType="none"/>
    </fill>
    <fill>
      <patternFill patternType="gray125"/>
    </fill>
    <fill>
      <patternFill patternType="solid">
        <fgColor rgb="FF1F4E79"/>
      </patternFill>
    </fill>
    <fill>
      <patternFill patternType="solid">
        <fgColor rgb="FFD6E4F0"/>
      </patternFill>
    </fill>
    <fill>
      <patternFill patternType="solid">
        <fgColor rgb="FF404040"/>
      </patternFill>
    </fill>
    <fill>
      <patternFill patternType="solid">
        <fgColor rgb="FFFFFF00"/>
      </patternFill>
    </fill>
    <fill>
      <patternFill patternType="solid">
        <fgColor theme="6" tint="0.79998168889431442"/>
        <bgColor indexed="64"/>
      </patternFill>
    </fill>
    <fill>
      <patternFill patternType="solid">
        <fgColor theme="0" tint="-4.9989318521683403E-2"/>
        <bgColor indexed="64"/>
      </patternFill>
    </fill>
  </fills>
  <borders count="18">
    <border>
      <left/>
      <right/>
      <top/>
      <bottom/>
      <diagonal/>
    </border>
    <border>
      <left style="thin">
        <color rgb="FFAAAAAA"/>
      </left>
      <right style="thin">
        <color rgb="FFAAAAAA"/>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top style="thin">
        <color rgb="FFAAAAAA"/>
      </top>
      <bottom style="thin">
        <color rgb="FFAAAAAA"/>
      </bottom>
      <diagonal/>
    </border>
    <border>
      <left style="thin">
        <color rgb="FFAAAAAA"/>
      </left>
      <right style="thin">
        <color rgb="FFAAAAAA"/>
      </right>
      <top/>
      <bottom style="thin">
        <color rgb="FFAAAAAA"/>
      </bottom>
      <diagonal/>
    </border>
    <border>
      <left/>
      <right/>
      <top/>
      <bottom style="thin">
        <color rgb="FFAAAAAA"/>
      </bottom>
      <diagonal/>
    </border>
    <border>
      <left/>
      <right style="thin">
        <color rgb="FFAAAAAA"/>
      </right>
      <top/>
      <bottom style="thin">
        <color rgb="FFAAAAA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AAAAAA"/>
      </left>
      <right style="thin">
        <color rgb="FFAAAAAA"/>
      </right>
      <top style="thin">
        <color rgb="FFAAAAAA"/>
      </top>
      <bottom/>
      <diagonal/>
    </border>
  </borders>
  <cellStyleXfs count="2">
    <xf numFmtId="0" fontId="0" fillId="0" borderId="0"/>
    <xf numFmtId="0" fontId="13" fillId="0" borderId="0" applyNumberFormat="0" applyFill="0" applyBorder="0" applyAlignment="0" applyProtection="0"/>
  </cellStyleXfs>
  <cellXfs count="57">
    <xf numFmtId="0" fontId="0" fillId="0" borderId="0" xfId="0"/>
    <xf numFmtId="0" fontId="6" fillId="3" borderId="1" xfId="0" applyFont="1" applyFill="1" applyBorder="1" applyAlignment="1">
      <alignment horizontal="left" vertical="center"/>
    </xf>
    <xf numFmtId="0" fontId="7" fillId="0" borderId="1" xfId="0" applyFont="1" applyBorder="1" applyAlignment="1">
      <alignment horizontal="left" vertical="center"/>
    </xf>
    <xf numFmtId="0" fontId="4" fillId="4" borderId="1" xfId="0" applyFont="1" applyFill="1" applyBorder="1" applyAlignment="1">
      <alignment horizontal="left" vertical="center"/>
    </xf>
    <xf numFmtId="0" fontId="0" fillId="0" borderId="3" xfId="0" applyBorder="1"/>
    <xf numFmtId="0" fontId="7"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0" fillId="0" borderId="1" xfId="0" applyBorder="1"/>
    <xf numFmtId="0" fontId="4" fillId="2" borderId="1" xfId="0" applyFont="1" applyFill="1" applyBorder="1" applyAlignment="1">
      <alignment horizontal="center" vertical="center"/>
    </xf>
    <xf numFmtId="0" fontId="8" fillId="0" borderId="1" xfId="0" applyFont="1" applyBorder="1" applyAlignment="1">
      <alignment horizontal="left" vertical="center" wrapText="1"/>
    </xf>
    <xf numFmtId="0" fontId="0" fillId="0" borderId="3" xfId="0" applyBorder="1"/>
    <xf numFmtId="0" fontId="4" fillId="4" borderId="1" xfId="0" applyFont="1" applyFill="1" applyBorder="1" applyAlignment="1">
      <alignment horizontal="left" vertical="center"/>
    </xf>
    <xf numFmtId="0" fontId="1" fillId="2" borderId="0" xfId="0" applyFont="1" applyFill="1" applyAlignment="1">
      <alignment horizontal="center" vertical="center"/>
    </xf>
    <xf numFmtId="0" fontId="0" fillId="0" borderId="0" xfId="0"/>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2" xfId="0" applyBorder="1"/>
    <xf numFmtId="0" fontId="0" fillId="0" borderId="1" xfId="0" applyBorder="1"/>
    <xf numFmtId="0" fontId="5" fillId="0" borderId="2" xfId="0" applyFont="1" applyBorder="1" applyAlignment="1">
      <alignment horizontal="center" vertical="center"/>
    </xf>
    <xf numFmtId="0" fontId="4" fillId="4" borderId="1" xfId="0" applyFont="1" applyFill="1" applyBorder="1" applyAlignment="1">
      <alignment horizontal="center" vertical="center"/>
    </xf>
    <xf numFmtId="0" fontId="0" fillId="0" borderId="0" xfId="0" applyBorder="1"/>
    <xf numFmtId="0" fontId="0" fillId="0" borderId="0" xfId="0" applyBorder="1" applyAlignment="1"/>
    <xf numFmtId="0" fontId="5" fillId="0" borderId="3" xfId="0" applyFont="1" applyBorder="1" applyAlignment="1">
      <alignment horizontal="center" vertical="center"/>
    </xf>
    <xf numFmtId="0" fontId="5" fillId="0" borderId="0" xfId="0" applyFont="1" applyBorder="1" applyAlignment="1">
      <alignment vertical="center"/>
    </xf>
    <xf numFmtId="0" fontId="9" fillId="2" borderId="0" xfId="0" applyFont="1" applyFill="1" applyAlignment="1">
      <alignment horizontal="center" vertical="center"/>
    </xf>
    <xf numFmtId="0" fontId="10" fillId="3"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164" fontId="3" fillId="6"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11" fillId="3" borderId="1" xfId="0" applyFont="1" applyFill="1" applyBorder="1" applyAlignment="1">
      <alignment horizontal="left" vertical="center"/>
    </xf>
    <xf numFmtId="0" fontId="12" fillId="0" borderId="1" xfId="0" applyFont="1" applyBorder="1" applyAlignment="1">
      <alignment horizontal="left" vertical="center"/>
    </xf>
    <xf numFmtId="0" fontId="13" fillId="0" borderId="1" xfId="1" applyBorder="1" applyAlignment="1">
      <alignment horizontal="left" vertical="center"/>
    </xf>
    <xf numFmtId="0" fontId="14" fillId="0" borderId="4" xfId="0" applyFont="1" applyBorder="1" applyAlignment="1">
      <alignment horizontal="center" vertical="center"/>
    </xf>
    <xf numFmtId="0" fontId="12" fillId="0" borderId="1" xfId="0" applyFont="1" applyBorder="1" applyAlignment="1">
      <alignment horizontal="left" vertical="center" wrapText="1"/>
    </xf>
    <xf numFmtId="0" fontId="4" fillId="4" borderId="4" xfId="0" applyFont="1" applyFill="1" applyBorder="1" applyAlignment="1">
      <alignment horizontal="left"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xf>
    <xf numFmtId="0" fontId="0" fillId="0" borderId="6" xfId="0" applyBorder="1"/>
    <xf numFmtId="0" fontId="0" fillId="0" borderId="7" xfId="0" applyBorder="1"/>
    <xf numFmtId="0" fontId="4" fillId="0" borderId="8" xfId="0" applyFont="1" applyFill="1" applyBorder="1" applyAlignment="1">
      <alignment horizontal="left" vertical="center"/>
    </xf>
    <xf numFmtId="0" fontId="0" fillId="0" borderId="9" xfId="0" applyFill="1" applyBorder="1"/>
    <xf numFmtId="0" fontId="0" fillId="0" borderId="9" xfId="0" applyFill="1" applyBorder="1"/>
    <xf numFmtId="0" fontId="0" fillId="0" borderId="9" xfId="0" applyBorder="1"/>
    <xf numFmtId="0" fontId="0" fillId="0" borderId="10" xfId="0" applyBorder="1"/>
    <xf numFmtId="0" fontId="0" fillId="0" borderId="10" xfId="0" applyFill="1" applyBorder="1"/>
    <xf numFmtId="0" fontId="15" fillId="7" borderId="11" xfId="0" applyFont="1" applyFill="1" applyBorder="1"/>
    <xf numFmtId="164" fontId="0" fillId="7" borderId="12" xfId="0" applyNumberFormat="1" applyFill="1" applyBorder="1"/>
    <xf numFmtId="164" fontId="10" fillId="7" borderId="13" xfId="0" applyNumberFormat="1" applyFont="1" applyFill="1" applyBorder="1" applyAlignment="1">
      <alignment horizontal="center" vertical="center"/>
    </xf>
    <xf numFmtId="0" fontId="0" fillId="7" borderId="14" xfId="0" applyFill="1" applyBorder="1"/>
    <xf numFmtId="164" fontId="0" fillId="7" borderId="15" xfId="0" applyNumberFormat="1" applyFill="1" applyBorder="1"/>
    <xf numFmtId="164" fontId="10" fillId="7" borderId="16" xfId="0" applyNumberFormat="1" applyFont="1" applyFill="1" applyBorder="1" applyAlignment="1">
      <alignment horizontal="center" vertical="center"/>
    </xf>
    <xf numFmtId="164" fontId="3" fillId="6" borderId="17"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1F497D"/>
                </a:solidFill>
              </a:rPr>
              <a:t>Long OTM Call (SPY, Illustrative)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tx>
            <c:v>Long OTM Call (SPY, Illustrative)</c:v>
          </c:tx>
          <c:spPr>
            <a:ln w="9525" cap="rnd">
              <a:solidFill>
                <a:srgbClr val="C00000"/>
              </a:solidFill>
              <a:round/>
            </a:ln>
            <a:effectLst>
              <a:outerShdw blurRad="40000" dist="23000" dir="5400000" rotWithShape="0">
                <a:srgbClr val="000000">
                  <a:alpha val="35000"/>
                </a:srgbClr>
              </a:outerShdw>
            </a:effectLst>
          </c:spPr>
          <c:marker>
            <c:symbol val="none"/>
          </c:marker>
          <c:xVal>
            <c:numRef>
              <c:f>'Long OTM Call'!$F$19:$F$39</c:f>
              <c:numCache>
                <c:formatCode>"$"#,##0.00</c:formatCode>
                <c:ptCount val="21"/>
                <c:pt idx="0">
                  <c:v>505</c:v>
                </c:pt>
                <c:pt idx="1">
                  <c:v>510</c:v>
                </c:pt>
                <c:pt idx="2">
                  <c:v>515</c:v>
                </c:pt>
                <c:pt idx="3">
                  <c:v>520</c:v>
                </c:pt>
                <c:pt idx="4">
                  <c:v>525</c:v>
                </c:pt>
                <c:pt idx="5">
                  <c:v>530</c:v>
                </c:pt>
                <c:pt idx="6">
                  <c:v>535</c:v>
                </c:pt>
                <c:pt idx="7">
                  <c:v>540</c:v>
                </c:pt>
                <c:pt idx="8">
                  <c:v>545</c:v>
                </c:pt>
                <c:pt idx="9">
                  <c:v>550</c:v>
                </c:pt>
                <c:pt idx="10">
                  <c:v>555</c:v>
                </c:pt>
                <c:pt idx="11">
                  <c:v>560</c:v>
                </c:pt>
                <c:pt idx="12">
                  <c:v>565</c:v>
                </c:pt>
                <c:pt idx="13">
                  <c:v>570</c:v>
                </c:pt>
                <c:pt idx="14">
                  <c:v>575</c:v>
                </c:pt>
                <c:pt idx="15">
                  <c:v>580</c:v>
                </c:pt>
                <c:pt idx="16">
                  <c:v>585</c:v>
                </c:pt>
                <c:pt idx="17">
                  <c:v>590</c:v>
                </c:pt>
                <c:pt idx="18">
                  <c:v>595</c:v>
                </c:pt>
                <c:pt idx="19">
                  <c:v>600</c:v>
                </c:pt>
                <c:pt idx="20">
                  <c:v>605</c:v>
                </c:pt>
              </c:numCache>
            </c:numRef>
          </c:xVal>
          <c:yVal>
            <c:numRef>
              <c:f>'Long OTM Call'!$H$19:$H$39</c:f>
              <c:numCache>
                <c:formatCode>"$"#,##0.00</c:formatCode>
                <c:ptCount val="21"/>
                <c:pt idx="0">
                  <c:v>-520</c:v>
                </c:pt>
                <c:pt idx="1">
                  <c:v>-520</c:v>
                </c:pt>
                <c:pt idx="2">
                  <c:v>-520</c:v>
                </c:pt>
                <c:pt idx="3">
                  <c:v>-520</c:v>
                </c:pt>
                <c:pt idx="4">
                  <c:v>-520</c:v>
                </c:pt>
                <c:pt idx="5">
                  <c:v>-520</c:v>
                </c:pt>
                <c:pt idx="6">
                  <c:v>-520</c:v>
                </c:pt>
                <c:pt idx="7">
                  <c:v>-520</c:v>
                </c:pt>
                <c:pt idx="8">
                  <c:v>-520</c:v>
                </c:pt>
                <c:pt idx="9">
                  <c:v>-520</c:v>
                </c:pt>
                <c:pt idx="10">
                  <c:v>-520</c:v>
                </c:pt>
                <c:pt idx="11">
                  <c:v>-520</c:v>
                </c:pt>
                <c:pt idx="12">
                  <c:v>-20.000000000000018</c:v>
                </c:pt>
                <c:pt idx="13">
                  <c:v>480</c:v>
                </c:pt>
                <c:pt idx="14">
                  <c:v>980.00000000000011</c:v>
                </c:pt>
                <c:pt idx="15">
                  <c:v>1480</c:v>
                </c:pt>
                <c:pt idx="16">
                  <c:v>1980</c:v>
                </c:pt>
                <c:pt idx="17">
                  <c:v>2480</c:v>
                </c:pt>
                <c:pt idx="18">
                  <c:v>2980</c:v>
                </c:pt>
                <c:pt idx="19">
                  <c:v>3479.9999999999995</c:v>
                </c:pt>
                <c:pt idx="20">
                  <c:v>3979.9999999999995</c:v>
                </c:pt>
              </c:numCache>
            </c:numRef>
          </c:yVal>
          <c:smooth val="0"/>
          <c:extLst>
            <c:ext xmlns:c16="http://schemas.microsoft.com/office/drawing/2014/chart" uri="{C3380CC4-5D6E-409C-BE32-E72D297353CC}">
              <c16:uniqueId val="{00000003-17B8-43F3-B91C-EFA54C1B3B70}"/>
            </c:ext>
          </c:extLst>
        </c:ser>
        <c:ser>
          <c:idx val="1"/>
          <c:order val="1"/>
          <c:tx>
            <c:v>Breakeven Intercept</c:v>
          </c:tx>
          <c:spPr>
            <a:ln w="9525" cap="rnd">
              <a:solidFill>
                <a:srgbClr val="92D050"/>
              </a:solidFill>
              <a:round/>
            </a:ln>
            <a:effectLst>
              <a:outerShdw blurRad="40000" dist="23000" dir="5400000" rotWithShape="0">
                <a:srgbClr val="000000">
                  <a:alpha val="35000"/>
                </a:srgbClr>
              </a:outerShdw>
            </a:effectLst>
          </c:spPr>
          <c:marker>
            <c:symbol val="none"/>
          </c:marker>
          <c:dPt>
            <c:idx val="1"/>
            <c:marker>
              <c:symbol val="none"/>
            </c:marker>
            <c:bubble3D val="0"/>
            <c:extLst>
              <c:ext xmlns:c16="http://schemas.microsoft.com/office/drawing/2014/chart" uri="{C3380CC4-5D6E-409C-BE32-E72D297353CC}">
                <c16:uniqueId val="{0000000B-17B8-43F3-B91C-EFA54C1B3B70}"/>
              </c:ext>
            </c:extLst>
          </c:dPt>
          <c:xVal>
            <c:numRef>
              <c:f>'Long OTM Call'!$G$41:$G$42</c:f>
              <c:numCache>
                <c:formatCode>"$"#,##0.00</c:formatCode>
                <c:ptCount val="2"/>
                <c:pt idx="0">
                  <c:v>565.20000000000005</c:v>
                </c:pt>
                <c:pt idx="1">
                  <c:v>565.20000000000005</c:v>
                </c:pt>
              </c:numCache>
            </c:numRef>
          </c:xVal>
          <c:yVal>
            <c:numRef>
              <c:f>'Long OTM Call'!$H$41:$H$42</c:f>
              <c:numCache>
                <c:formatCode>"$"#,##0.00</c:formatCode>
                <c:ptCount val="2"/>
                <c:pt idx="0">
                  <c:v>-520</c:v>
                </c:pt>
                <c:pt idx="1">
                  <c:v>3979.9999999999995</c:v>
                </c:pt>
              </c:numCache>
            </c:numRef>
          </c:yVal>
          <c:smooth val="0"/>
          <c:extLst>
            <c:ext xmlns:c16="http://schemas.microsoft.com/office/drawing/2014/chart" uri="{C3380CC4-5D6E-409C-BE32-E72D297353CC}">
              <c16:uniqueId val="{0000000A-17B8-43F3-B91C-EFA54C1B3B70}"/>
            </c:ext>
          </c:extLst>
        </c:ser>
        <c:dLbls>
          <c:showLegendKey val="0"/>
          <c:showVal val="0"/>
          <c:showCatName val="0"/>
          <c:showSerName val="0"/>
          <c:showPercent val="0"/>
          <c:showBubbleSize val="0"/>
        </c:dLbls>
        <c:axId val="1827322351"/>
        <c:axId val="1827321871"/>
      </c:scatterChart>
      <c:valAx>
        <c:axId val="1827322351"/>
        <c:scaling>
          <c:orientation val="minMax"/>
          <c:max val="610"/>
          <c:min val="50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Underlying Price at Expiry</a:t>
                </a:r>
              </a:p>
            </c:rich>
          </c:tx>
          <c:layout>
            <c:manualLayout>
              <c:xMode val="edge"/>
              <c:yMode val="edge"/>
              <c:x val="0.44220097089010763"/>
              <c:y val="0.9337550524198945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out"/>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27321871"/>
        <c:crosses val="autoZero"/>
        <c:crossBetween val="midCat"/>
      </c:valAx>
      <c:valAx>
        <c:axId val="1827321871"/>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Net Payoff Per Contract ($)</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out"/>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27322351"/>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1F497D"/>
                </a:solidFill>
              </a:rPr>
              <a:t>Long OTM Put (SPY, Illustrative)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tx>
            <c:v>Long OTM Put (SPY, Illustrative)</c:v>
          </c:tx>
          <c:spPr>
            <a:ln w="9525" cap="rnd">
              <a:solidFill>
                <a:srgbClr val="C00000"/>
              </a:solidFill>
              <a:round/>
            </a:ln>
            <a:effectLst>
              <a:outerShdw blurRad="40000" dist="23000" dir="5400000" rotWithShape="0">
                <a:srgbClr val="000000">
                  <a:alpha val="35000"/>
                </a:srgbClr>
              </a:outerShdw>
            </a:effectLst>
          </c:spPr>
          <c:marker>
            <c:symbol val="none"/>
          </c:marker>
          <c:xVal>
            <c:numRef>
              <c:f>'Long OTM Put'!$F$19:$F$39</c:f>
              <c:numCache>
                <c:formatCode>"$"#,##0.00</c:formatCode>
                <c:ptCount val="21"/>
                <c:pt idx="0">
                  <c:v>475</c:v>
                </c:pt>
                <c:pt idx="1">
                  <c:v>480</c:v>
                </c:pt>
                <c:pt idx="2">
                  <c:v>485</c:v>
                </c:pt>
                <c:pt idx="3">
                  <c:v>490</c:v>
                </c:pt>
                <c:pt idx="4">
                  <c:v>495</c:v>
                </c:pt>
                <c:pt idx="5">
                  <c:v>500</c:v>
                </c:pt>
                <c:pt idx="6">
                  <c:v>505</c:v>
                </c:pt>
                <c:pt idx="7">
                  <c:v>510</c:v>
                </c:pt>
                <c:pt idx="8">
                  <c:v>515</c:v>
                </c:pt>
                <c:pt idx="9">
                  <c:v>520</c:v>
                </c:pt>
                <c:pt idx="10">
                  <c:v>525</c:v>
                </c:pt>
                <c:pt idx="11">
                  <c:v>530</c:v>
                </c:pt>
                <c:pt idx="12">
                  <c:v>535</c:v>
                </c:pt>
                <c:pt idx="13">
                  <c:v>540</c:v>
                </c:pt>
                <c:pt idx="14">
                  <c:v>545</c:v>
                </c:pt>
                <c:pt idx="15">
                  <c:v>550</c:v>
                </c:pt>
                <c:pt idx="16">
                  <c:v>555</c:v>
                </c:pt>
                <c:pt idx="17">
                  <c:v>560</c:v>
                </c:pt>
                <c:pt idx="18">
                  <c:v>565</c:v>
                </c:pt>
                <c:pt idx="19">
                  <c:v>570</c:v>
                </c:pt>
                <c:pt idx="20">
                  <c:v>575</c:v>
                </c:pt>
              </c:numCache>
            </c:numRef>
          </c:xVal>
          <c:yVal>
            <c:numRef>
              <c:f>'Long OTM Put'!$H$19:$H$39</c:f>
              <c:numCache>
                <c:formatCode>"$"#,##0.00</c:formatCode>
                <c:ptCount val="21"/>
                <c:pt idx="0">
                  <c:v>4020.0000000000005</c:v>
                </c:pt>
                <c:pt idx="1">
                  <c:v>3520.0000000000005</c:v>
                </c:pt>
                <c:pt idx="2">
                  <c:v>3020</c:v>
                </c:pt>
                <c:pt idx="3">
                  <c:v>2520</c:v>
                </c:pt>
                <c:pt idx="4">
                  <c:v>2020</c:v>
                </c:pt>
                <c:pt idx="5">
                  <c:v>1520</c:v>
                </c:pt>
                <c:pt idx="6">
                  <c:v>1019.9999999999999</c:v>
                </c:pt>
                <c:pt idx="7">
                  <c:v>520</c:v>
                </c:pt>
                <c:pt idx="8">
                  <c:v>20.000000000000018</c:v>
                </c:pt>
                <c:pt idx="9">
                  <c:v>-480</c:v>
                </c:pt>
                <c:pt idx="10">
                  <c:v>-480</c:v>
                </c:pt>
                <c:pt idx="11">
                  <c:v>-480</c:v>
                </c:pt>
                <c:pt idx="12">
                  <c:v>-480</c:v>
                </c:pt>
                <c:pt idx="13">
                  <c:v>-480</c:v>
                </c:pt>
                <c:pt idx="14">
                  <c:v>-480</c:v>
                </c:pt>
                <c:pt idx="15">
                  <c:v>-480</c:v>
                </c:pt>
                <c:pt idx="16">
                  <c:v>-480</c:v>
                </c:pt>
                <c:pt idx="17">
                  <c:v>-480</c:v>
                </c:pt>
                <c:pt idx="18">
                  <c:v>-480</c:v>
                </c:pt>
                <c:pt idx="19">
                  <c:v>-480</c:v>
                </c:pt>
                <c:pt idx="20">
                  <c:v>-480</c:v>
                </c:pt>
              </c:numCache>
            </c:numRef>
          </c:yVal>
          <c:smooth val="0"/>
          <c:extLst>
            <c:ext xmlns:c16="http://schemas.microsoft.com/office/drawing/2014/chart" uri="{C3380CC4-5D6E-409C-BE32-E72D297353CC}">
              <c16:uniqueId val="{00000000-E19F-44CB-8B04-CD143FF3468A}"/>
            </c:ext>
          </c:extLst>
        </c:ser>
        <c:ser>
          <c:idx val="1"/>
          <c:order val="1"/>
          <c:tx>
            <c:v>Breakeven Intercept</c:v>
          </c:tx>
          <c:spPr>
            <a:ln w="9525" cap="rnd">
              <a:solidFill>
                <a:srgbClr val="92D050"/>
              </a:solidFill>
              <a:round/>
            </a:ln>
            <a:effectLst>
              <a:outerShdw blurRad="40000" dist="23000" dir="5400000" rotWithShape="0">
                <a:srgbClr val="000000">
                  <a:alpha val="35000"/>
                </a:srgbClr>
              </a:outerShdw>
            </a:effectLst>
          </c:spPr>
          <c:marker>
            <c:symbol val="none"/>
          </c:marker>
          <c:xVal>
            <c:numRef>
              <c:f>'Long OTM Put'!$G$41:$G$42</c:f>
              <c:numCache>
                <c:formatCode>"$"#,##0.00</c:formatCode>
                <c:ptCount val="2"/>
                <c:pt idx="0">
                  <c:v>515.20000000000005</c:v>
                </c:pt>
                <c:pt idx="1">
                  <c:v>515.20000000000005</c:v>
                </c:pt>
              </c:numCache>
            </c:numRef>
          </c:xVal>
          <c:yVal>
            <c:numRef>
              <c:f>'Long OTM Put'!$H$41:$H$42</c:f>
              <c:numCache>
                <c:formatCode>"$"#,##0.00</c:formatCode>
                <c:ptCount val="2"/>
                <c:pt idx="0">
                  <c:v>-480</c:v>
                </c:pt>
                <c:pt idx="1">
                  <c:v>4020.0000000000005</c:v>
                </c:pt>
              </c:numCache>
            </c:numRef>
          </c:yVal>
          <c:smooth val="0"/>
          <c:extLst>
            <c:ext xmlns:c16="http://schemas.microsoft.com/office/drawing/2014/chart" uri="{C3380CC4-5D6E-409C-BE32-E72D297353CC}">
              <c16:uniqueId val="{00000002-E19F-44CB-8B04-CD143FF3468A}"/>
            </c:ext>
          </c:extLst>
        </c:ser>
        <c:dLbls>
          <c:showLegendKey val="0"/>
          <c:showVal val="0"/>
          <c:showCatName val="0"/>
          <c:showSerName val="0"/>
          <c:showPercent val="0"/>
          <c:showBubbleSize val="0"/>
        </c:dLbls>
        <c:axId val="1818891359"/>
        <c:axId val="1817737743"/>
      </c:scatterChart>
      <c:valAx>
        <c:axId val="1818891359"/>
        <c:scaling>
          <c:orientation val="minMax"/>
          <c:max val="580"/>
          <c:min val="47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kern="1200" baseline="0">
                    <a:solidFill>
                      <a:srgbClr val="1F497D"/>
                    </a:solidFill>
                  </a:rPr>
                  <a:t>Underlying Price at Expiry</a:t>
                </a:r>
              </a:p>
            </c:rich>
          </c:tx>
          <c:layout>
            <c:manualLayout>
              <c:xMode val="edge"/>
              <c:yMode val="edge"/>
              <c:x val="0.44663642033925999"/>
              <c:y val="0.9359270181635350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out"/>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17737743"/>
        <c:crosses val="autoZero"/>
        <c:crossBetween val="midCat"/>
      </c:valAx>
      <c:valAx>
        <c:axId val="181773774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kern="1200" baseline="0">
                    <a:solidFill>
                      <a:srgbClr val="1F497D"/>
                    </a:solidFill>
                  </a:rPr>
                  <a:t>Net Payoff Per Contract ($)</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out"/>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18891359"/>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Bull Call</a:t>
            </a:r>
            <a:r>
              <a:rPr lang="en-US" baseline="0"/>
              <a:t> Spread (SPY, Illustrative)</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tx>
            <c:v>Bull Call Spread (SPY, Illustrative)</c:v>
          </c:tx>
          <c:spPr>
            <a:ln w="9525" cap="rnd">
              <a:solidFill>
                <a:srgbClr val="C00000"/>
              </a:solidFill>
              <a:round/>
            </a:ln>
            <a:effectLst>
              <a:outerShdw blurRad="40000" dist="23000" dir="5400000" rotWithShape="0">
                <a:srgbClr val="000000">
                  <a:alpha val="35000"/>
                </a:srgbClr>
              </a:outerShdw>
            </a:effectLst>
          </c:spPr>
          <c:marker>
            <c:symbol val="none"/>
          </c:marker>
          <c:xVal>
            <c:numRef>
              <c:f>'Bull Call Spread'!$F$22:$F$42</c:f>
              <c:numCache>
                <c:formatCode>"$"#,##0.00</c:formatCode>
                <c:ptCount val="21"/>
                <c:pt idx="0">
                  <c:v>520</c:v>
                </c:pt>
                <c:pt idx="1">
                  <c:v>525</c:v>
                </c:pt>
                <c:pt idx="2">
                  <c:v>530</c:v>
                </c:pt>
                <c:pt idx="3">
                  <c:v>535</c:v>
                </c:pt>
                <c:pt idx="4">
                  <c:v>540</c:v>
                </c:pt>
                <c:pt idx="5">
                  <c:v>545</c:v>
                </c:pt>
                <c:pt idx="6">
                  <c:v>550</c:v>
                </c:pt>
                <c:pt idx="7">
                  <c:v>555</c:v>
                </c:pt>
                <c:pt idx="8">
                  <c:v>560</c:v>
                </c:pt>
                <c:pt idx="9">
                  <c:v>565</c:v>
                </c:pt>
                <c:pt idx="10">
                  <c:v>570</c:v>
                </c:pt>
                <c:pt idx="11">
                  <c:v>575</c:v>
                </c:pt>
                <c:pt idx="12">
                  <c:v>580</c:v>
                </c:pt>
                <c:pt idx="13">
                  <c:v>585</c:v>
                </c:pt>
                <c:pt idx="14">
                  <c:v>590</c:v>
                </c:pt>
                <c:pt idx="15">
                  <c:v>595</c:v>
                </c:pt>
                <c:pt idx="16">
                  <c:v>600</c:v>
                </c:pt>
                <c:pt idx="17">
                  <c:v>605</c:v>
                </c:pt>
                <c:pt idx="18">
                  <c:v>610</c:v>
                </c:pt>
                <c:pt idx="19">
                  <c:v>615</c:v>
                </c:pt>
                <c:pt idx="20">
                  <c:v>620</c:v>
                </c:pt>
              </c:numCache>
            </c:numRef>
          </c:xVal>
          <c:yVal>
            <c:numRef>
              <c:f>'Bull Call Spread'!$H$22:$H$42</c:f>
              <c:numCache>
                <c:formatCode>"$"#,##0.00</c:formatCode>
                <c:ptCount val="21"/>
                <c:pt idx="0">
                  <c:v>-530</c:v>
                </c:pt>
                <c:pt idx="1">
                  <c:v>-530</c:v>
                </c:pt>
                <c:pt idx="2">
                  <c:v>-530</c:v>
                </c:pt>
                <c:pt idx="3">
                  <c:v>-530</c:v>
                </c:pt>
                <c:pt idx="4">
                  <c:v>-530</c:v>
                </c:pt>
                <c:pt idx="5">
                  <c:v>-530</c:v>
                </c:pt>
                <c:pt idx="6">
                  <c:v>-530</c:v>
                </c:pt>
                <c:pt idx="7">
                  <c:v>-29.999999999999982</c:v>
                </c:pt>
                <c:pt idx="8">
                  <c:v>470</c:v>
                </c:pt>
                <c:pt idx="9">
                  <c:v>969.99999999999989</c:v>
                </c:pt>
                <c:pt idx="10">
                  <c:v>1470</c:v>
                </c:pt>
                <c:pt idx="11">
                  <c:v>1470</c:v>
                </c:pt>
                <c:pt idx="12">
                  <c:v>1470</c:v>
                </c:pt>
                <c:pt idx="13">
                  <c:v>1470</c:v>
                </c:pt>
                <c:pt idx="14">
                  <c:v>1470</c:v>
                </c:pt>
                <c:pt idx="15">
                  <c:v>1470</c:v>
                </c:pt>
                <c:pt idx="16">
                  <c:v>1470</c:v>
                </c:pt>
                <c:pt idx="17">
                  <c:v>1470</c:v>
                </c:pt>
                <c:pt idx="18">
                  <c:v>1470</c:v>
                </c:pt>
                <c:pt idx="19">
                  <c:v>1470</c:v>
                </c:pt>
                <c:pt idx="20">
                  <c:v>1470</c:v>
                </c:pt>
              </c:numCache>
            </c:numRef>
          </c:yVal>
          <c:smooth val="0"/>
          <c:extLst>
            <c:ext xmlns:c16="http://schemas.microsoft.com/office/drawing/2014/chart" uri="{C3380CC4-5D6E-409C-BE32-E72D297353CC}">
              <c16:uniqueId val="{00000001-C689-4D78-AB26-2FA5274E6A4B}"/>
            </c:ext>
          </c:extLst>
        </c:ser>
        <c:ser>
          <c:idx val="1"/>
          <c:order val="1"/>
          <c:tx>
            <c:v>Breakeven Intercept</c:v>
          </c:tx>
          <c:spPr>
            <a:ln w="9525" cap="rnd">
              <a:solidFill>
                <a:srgbClr val="92D050"/>
              </a:solidFill>
              <a:round/>
            </a:ln>
            <a:effectLst>
              <a:outerShdw blurRad="40000" dist="23000" dir="5400000" rotWithShape="0">
                <a:srgbClr val="000000">
                  <a:alpha val="35000"/>
                </a:srgbClr>
              </a:outerShdw>
            </a:effectLst>
          </c:spPr>
          <c:marker>
            <c:symbol val="none"/>
          </c:marker>
          <c:xVal>
            <c:numRef>
              <c:f>'Bull Call Spread'!$G$44:$G$45</c:f>
              <c:numCache>
                <c:formatCode>"$"#,##0.00</c:formatCode>
                <c:ptCount val="2"/>
                <c:pt idx="0">
                  <c:v>555.29999999999995</c:v>
                </c:pt>
                <c:pt idx="1">
                  <c:v>555.29999999999995</c:v>
                </c:pt>
              </c:numCache>
            </c:numRef>
          </c:xVal>
          <c:yVal>
            <c:numRef>
              <c:f>'Bull Call Spread'!$H$44:$H$45</c:f>
              <c:numCache>
                <c:formatCode>"$"#,##0.00</c:formatCode>
                <c:ptCount val="2"/>
                <c:pt idx="0">
                  <c:v>1470</c:v>
                </c:pt>
                <c:pt idx="1">
                  <c:v>-530</c:v>
                </c:pt>
              </c:numCache>
            </c:numRef>
          </c:yVal>
          <c:smooth val="0"/>
          <c:extLst>
            <c:ext xmlns:c16="http://schemas.microsoft.com/office/drawing/2014/chart" uri="{C3380CC4-5D6E-409C-BE32-E72D297353CC}">
              <c16:uniqueId val="{00000002-C689-4D78-AB26-2FA5274E6A4B}"/>
            </c:ext>
          </c:extLst>
        </c:ser>
        <c:dLbls>
          <c:showLegendKey val="0"/>
          <c:showVal val="0"/>
          <c:showCatName val="0"/>
          <c:showSerName val="0"/>
          <c:showPercent val="0"/>
          <c:showBubbleSize val="0"/>
        </c:dLbls>
        <c:axId val="1900845327"/>
        <c:axId val="1900851087"/>
      </c:scatterChart>
      <c:valAx>
        <c:axId val="1900845327"/>
        <c:scaling>
          <c:orientation val="minMax"/>
          <c:min val="51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kern="1200" baseline="0">
                    <a:solidFill>
                      <a:srgbClr val="1F497D"/>
                    </a:solidFill>
                  </a:rPr>
                  <a:t>Underlying Price at Expiry</a:t>
                </a:r>
              </a:p>
            </c:rich>
          </c:tx>
          <c:layout>
            <c:manualLayout>
              <c:xMode val="edge"/>
              <c:yMode val="edge"/>
              <c:x val="0.44467138728404199"/>
              <c:y val="0.9315906898067408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out"/>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900851087"/>
        <c:crosses val="autoZero"/>
        <c:crossBetween val="midCat"/>
      </c:valAx>
      <c:valAx>
        <c:axId val="190085108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kern="1200" baseline="0">
                    <a:solidFill>
                      <a:srgbClr val="1F497D"/>
                    </a:solidFill>
                  </a:rPr>
                  <a:t>Net Payoff Per Contract ($)</a:t>
                </a:r>
              </a:p>
            </c:rich>
          </c:tx>
          <c:layout>
            <c:manualLayout>
              <c:xMode val="edge"/>
              <c:yMode val="edge"/>
              <c:x val="1.7686068113179694E-2"/>
              <c:y val="0.328567312399331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out"/>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900845327"/>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600" b="1" i="0" u="none" strike="noStrike" kern="1200" baseline="0">
                <a:solidFill>
                  <a:srgbClr val="1F497D"/>
                </a:solidFill>
              </a:rPr>
              <a:t>Covered Call (SPY, Illustrative)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tx>
            <c:v>Covered Call (SPY, Illustrative)</c:v>
          </c:tx>
          <c:spPr>
            <a:ln w="9525" cap="rnd">
              <a:solidFill>
                <a:srgbClr val="C00000"/>
              </a:solidFill>
              <a:round/>
            </a:ln>
            <a:effectLst>
              <a:outerShdw blurRad="40000" dist="23000" dir="5400000" rotWithShape="0">
                <a:srgbClr val="000000">
                  <a:alpha val="35000"/>
                </a:srgbClr>
              </a:outerShdw>
            </a:effectLst>
          </c:spPr>
          <c:marker>
            <c:symbol val="none"/>
          </c:marker>
          <c:xVal>
            <c:numRef>
              <c:f>'Covered Call'!$F$19:$F$43</c:f>
              <c:numCache>
                <c:formatCode>"$"#,##0.00</c:formatCode>
                <c:ptCount val="25"/>
                <c:pt idx="0">
                  <c:v>475</c:v>
                </c:pt>
                <c:pt idx="1">
                  <c:v>480</c:v>
                </c:pt>
                <c:pt idx="2">
                  <c:v>485</c:v>
                </c:pt>
                <c:pt idx="3">
                  <c:v>490</c:v>
                </c:pt>
                <c:pt idx="4">
                  <c:v>495</c:v>
                </c:pt>
                <c:pt idx="5">
                  <c:v>500</c:v>
                </c:pt>
                <c:pt idx="6">
                  <c:v>505</c:v>
                </c:pt>
                <c:pt idx="7">
                  <c:v>510</c:v>
                </c:pt>
                <c:pt idx="8">
                  <c:v>515</c:v>
                </c:pt>
                <c:pt idx="9">
                  <c:v>520</c:v>
                </c:pt>
                <c:pt idx="10">
                  <c:v>525</c:v>
                </c:pt>
                <c:pt idx="11">
                  <c:v>530</c:v>
                </c:pt>
                <c:pt idx="12">
                  <c:v>535</c:v>
                </c:pt>
                <c:pt idx="13">
                  <c:v>540</c:v>
                </c:pt>
                <c:pt idx="14">
                  <c:v>545</c:v>
                </c:pt>
                <c:pt idx="15">
                  <c:v>550</c:v>
                </c:pt>
                <c:pt idx="16">
                  <c:v>555</c:v>
                </c:pt>
                <c:pt idx="17">
                  <c:v>560</c:v>
                </c:pt>
                <c:pt idx="18">
                  <c:v>565</c:v>
                </c:pt>
                <c:pt idx="19">
                  <c:v>570</c:v>
                </c:pt>
                <c:pt idx="20">
                  <c:v>575</c:v>
                </c:pt>
                <c:pt idx="21">
                  <c:v>580</c:v>
                </c:pt>
                <c:pt idx="22">
                  <c:v>585</c:v>
                </c:pt>
                <c:pt idx="23">
                  <c:v>590</c:v>
                </c:pt>
                <c:pt idx="24">
                  <c:v>595</c:v>
                </c:pt>
              </c:numCache>
            </c:numRef>
          </c:xVal>
          <c:yVal>
            <c:numRef>
              <c:f>'Covered Call'!$H$19:$H$43</c:f>
              <c:numCache>
                <c:formatCode>"$"#,##0.00</c:formatCode>
                <c:ptCount val="25"/>
                <c:pt idx="0">
                  <c:v>-5980</c:v>
                </c:pt>
                <c:pt idx="1">
                  <c:v>-5480</c:v>
                </c:pt>
                <c:pt idx="2">
                  <c:v>-4980</c:v>
                </c:pt>
                <c:pt idx="3">
                  <c:v>-4480</c:v>
                </c:pt>
                <c:pt idx="4">
                  <c:v>-3979.9999999999995</c:v>
                </c:pt>
                <c:pt idx="5">
                  <c:v>-3479.9999999999995</c:v>
                </c:pt>
                <c:pt idx="6">
                  <c:v>-2980</c:v>
                </c:pt>
                <c:pt idx="7">
                  <c:v>-2480</c:v>
                </c:pt>
                <c:pt idx="8">
                  <c:v>-1980</c:v>
                </c:pt>
                <c:pt idx="9">
                  <c:v>-1480</c:v>
                </c:pt>
                <c:pt idx="10">
                  <c:v>-980.00000000000011</c:v>
                </c:pt>
                <c:pt idx="11">
                  <c:v>-480</c:v>
                </c:pt>
                <c:pt idx="12">
                  <c:v>20.000000000000018</c:v>
                </c:pt>
                <c:pt idx="13">
                  <c:v>520</c:v>
                </c:pt>
                <c:pt idx="14">
                  <c:v>1019.9999999999999</c:v>
                </c:pt>
                <c:pt idx="15">
                  <c:v>1520</c:v>
                </c:pt>
                <c:pt idx="16">
                  <c:v>2020</c:v>
                </c:pt>
                <c:pt idx="17">
                  <c:v>2520</c:v>
                </c:pt>
                <c:pt idx="18">
                  <c:v>2520</c:v>
                </c:pt>
                <c:pt idx="19">
                  <c:v>2520.0000000000005</c:v>
                </c:pt>
                <c:pt idx="20">
                  <c:v>2520.0000000000005</c:v>
                </c:pt>
                <c:pt idx="21">
                  <c:v>2520.0000000000005</c:v>
                </c:pt>
                <c:pt idx="22">
                  <c:v>2520.0000000000005</c:v>
                </c:pt>
                <c:pt idx="23">
                  <c:v>2520.0000000000005</c:v>
                </c:pt>
                <c:pt idx="24">
                  <c:v>2520.0000000000005</c:v>
                </c:pt>
              </c:numCache>
            </c:numRef>
          </c:yVal>
          <c:smooth val="0"/>
          <c:extLst>
            <c:ext xmlns:c16="http://schemas.microsoft.com/office/drawing/2014/chart" uri="{C3380CC4-5D6E-409C-BE32-E72D297353CC}">
              <c16:uniqueId val="{00000000-D24C-4E6D-B3E4-E588AEFD7AC9}"/>
            </c:ext>
          </c:extLst>
        </c:ser>
        <c:ser>
          <c:idx val="1"/>
          <c:order val="1"/>
          <c:tx>
            <c:v>Breakeven Intercept</c:v>
          </c:tx>
          <c:spPr>
            <a:ln w="9525" cap="rnd">
              <a:solidFill>
                <a:srgbClr val="92D050"/>
              </a:solidFill>
              <a:round/>
            </a:ln>
            <a:effectLst>
              <a:outerShdw blurRad="40000" dist="23000" dir="5400000" rotWithShape="0">
                <a:srgbClr val="000000">
                  <a:alpha val="35000"/>
                </a:srgbClr>
              </a:outerShdw>
            </a:effectLst>
          </c:spPr>
          <c:marker>
            <c:symbol val="none"/>
          </c:marker>
          <c:xVal>
            <c:numRef>
              <c:f>'Covered Call'!$G$45:$G$46</c:f>
              <c:numCache>
                <c:formatCode>"$"#,##0.00</c:formatCode>
                <c:ptCount val="2"/>
                <c:pt idx="0">
                  <c:v>534.79999999999995</c:v>
                </c:pt>
                <c:pt idx="1">
                  <c:v>534.79999999999995</c:v>
                </c:pt>
              </c:numCache>
            </c:numRef>
          </c:xVal>
          <c:yVal>
            <c:numRef>
              <c:f>'Covered Call'!$H$45:$H$46</c:f>
              <c:numCache>
                <c:formatCode>"$"#,##0.00</c:formatCode>
                <c:ptCount val="2"/>
                <c:pt idx="0">
                  <c:v>2520.0000000000005</c:v>
                </c:pt>
                <c:pt idx="1">
                  <c:v>-5980</c:v>
                </c:pt>
              </c:numCache>
            </c:numRef>
          </c:yVal>
          <c:smooth val="0"/>
          <c:extLst>
            <c:ext xmlns:c16="http://schemas.microsoft.com/office/drawing/2014/chart" uri="{C3380CC4-5D6E-409C-BE32-E72D297353CC}">
              <c16:uniqueId val="{00000001-D24C-4E6D-B3E4-E588AEFD7AC9}"/>
            </c:ext>
          </c:extLst>
        </c:ser>
        <c:dLbls>
          <c:showLegendKey val="0"/>
          <c:showVal val="0"/>
          <c:showCatName val="0"/>
          <c:showSerName val="0"/>
          <c:showPercent val="0"/>
          <c:showBubbleSize val="0"/>
        </c:dLbls>
        <c:axId val="1872709167"/>
        <c:axId val="1872711567"/>
      </c:scatterChart>
      <c:valAx>
        <c:axId val="1872709167"/>
        <c:scaling>
          <c:orientation val="minMax"/>
          <c:max val="600"/>
          <c:min val="470"/>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kern="1200" baseline="0">
                    <a:solidFill>
                      <a:srgbClr val="1F497D"/>
                    </a:solidFill>
                  </a:rPr>
                  <a:t>Underlying Price at Expiry</a:t>
                </a:r>
              </a:p>
            </c:rich>
          </c:tx>
          <c:layout>
            <c:manualLayout>
              <c:xMode val="edge"/>
              <c:yMode val="edge"/>
              <c:x val="0.4482200400056866"/>
              <c:y val="0.9421255896055311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72711567"/>
        <c:crosses val="autoZero"/>
        <c:crossBetween val="midCat"/>
      </c:valAx>
      <c:valAx>
        <c:axId val="187271156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sz="900" b="1" i="0" u="none" strike="noStrike" kern="1200" baseline="0">
                    <a:solidFill>
                      <a:srgbClr val="1F497D"/>
                    </a:solidFill>
                  </a:rPr>
                  <a:t>Net Payoff Per Contract ($)</a:t>
                </a:r>
              </a:p>
            </c:rich>
          </c:tx>
          <c:layout>
            <c:manualLayout>
              <c:xMode val="edge"/>
              <c:yMode val="edge"/>
              <c:x val="1.5837662710160797E-2"/>
              <c:y val="0.3549676105606237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0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872709167"/>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138112</xdr:colOff>
      <xdr:row>15</xdr:row>
      <xdr:rowOff>142875</xdr:rowOff>
    </xdr:from>
    <xdr:to>
      <xdr:col>4</xdr:col>
      <xdr:colOff>990600</xdr:colOff>
      <xdr:row>36</xdr:row>
      <xdr:rowOff>147637</xdr:rowOff>
    </xdr:to>
    <xdr:graphicFrame macro="">
      <xdr:nvGraphicFramePr>
        <xdr:cNvPr id="3" name="Chart 2">
          <a:extLst>
            <a:ext uri="{FF2B5EF4-FFF2-40B4-BE49-F238E27FC236}">
              <a16:creationId xmlns:a16="http://schemas.microsoft.com/office/drawing/2014/main" id="{8C3347B3-BE4E-47EB-E2DD-999012E871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1538287</xdr:colOff>
      <xdr:row>13</xdr:row>
      <xdr:rowOff>33337</xdr:rowOff>
    </xdr:from>
    <xdr:ext cx="2943563" cy="172227"/>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D4D51974-F1E1-B154-6177-AD8A914BF40F}"/>
                </a:ext>
              </a:extLst>
            </xdr:cNvPr>
            <xdr:cNvSpPr txBox="1"/>
          </xdr:nvSpPr>
          <xdr:spPr>
            <a:xfrm>
              <a:off x="4338637" y="2900362"/>
              <a:ext cx="294356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n-US" sz="1100" i="1">
                        <a:latin typeface="+mn-lt"/>
                      </a:rPr>
                      <m:t>𝑁𝑒𝑡𝑃𝑎𝑦𝑜𝑓𝑓</m:t>
                    </m:r>
                    <m:r>
                      <a:rPr lang="en-US" sz="1100" i="1">
                        <a:latin typeface="+mn-lt"/>
                      </a:rPr>
                      <m:t>=</m:t>
                    </m:r>
                    <m:r>
                      <a:rPr lang="en-US" sz="1100" i="1">
                        <a:latin typeface="+mn-lt"/>
                      </a:rPr>
                      <m:t>𝑀𝐴𝑋</m:t>
                    </m:r>
                    <m:d>
                      <m:dPr>
                        <m:ctrlPr>
                          <a:rPr lang="en-US" sz="1100" i="1">
                            <a:latin typeface="+mn-lt"/>
                          </a:rPr>
                        </m:ctrlPr>
                      </m:dPr>
                      <m:e>
                        <m:r>
                          <a:rPr lang="en-US" sz="1100" i="1">
                            <a:latin typeface="+mn-lt"/>
                          </a:rPr>
                          <m:t>0,</m:t>
                        </m:r>
                        <m:sSub>
                          <m:sSubPr>
                            <m:ctrlPr>
                              <a:rPr lang="en-US" sz="1100" i="1">
                                <a:latin typeface="+mn-lt"/>
                              </a:rPr>
                            </m:ctrlPr>
                          </m:sSubPr>
                          <m:e>
                            <m:r>
                              <a:rPr lang="en-US" sz="1100" i="1">
                                <a:latin typeface="+mn-lt"/>
                              </a:rPr>
                              <m:t>𝑆</m:t>
                            </m:r>
                          </m:e>
                          <m:sub>
                            <m:r>
                              <a:rPr lang="en-US" sz="1100" i="1">
                                <a:latin typeface="+mn-lt"/>
                              </a:rPr>
                              <m:t>𝑇</m:t>
                            </m:r>
                          </m:sub>
                        </m:sSub>
                        <m:r>
                          <a:rPr lang="en-US" sz="1100" i="1">
                            <a:latin typeface="+mn-lt"/>
                          </a:rPr>
                          <m:t>−</m:t>
                        </m:r>
                        <m:r>
                          <a:rPr lang="en-US" sz="1100" i="1">
                            <a:latin typeface="+mn-lt"/>
                          </a:rPr>
                          <m:t>𝐾</m:t>
                        </m:r>
                      </m:e>
                    </m:d>
                    <m:r>
                      <a:rPr lang="en-US" sz="1100" i="1">
                        <a:latin typeface="+mn-lt"/>
                      </a:rPr>
                      <m:t>−</m:t>
                    </m:r>
                    <m:r>
                      <a:rPr lang="en-US" sz="1100" i="1">
                        <a:latin typeface="+mn-lt"/>
                      </a:rPr>
                      <m:t>𝑃𝑟𝑒𝑚𝑖𝑢𝑚𝑃𝑎𝑖𝑑</m:t>
                    </m:r>
                  </m:oMath>
                </m:oMathPara>
              </a14:m>
              <a:endParaRPr lang="en-US" sz="1100">
                <a:latin typeface="+mn-lt"/>
                <a:ea typeface="Calibri" panose="020F0502020204030204" pitchFamily="34" charset="0"/>
                <a:cs typeface="Calibri" panose="020F0502020204030204" pitchFamily="34" charset="0"/>
              </a:endParaRPr>
            </a:p>
          </xdr:txBody>
        </xdr:sp>
      </mc:Choice>
      <mc:Fallback>
        <xdr:sp macro="" textlink="">
          <xdr:nvSpPr>
            <xdr:cNvPr id="4" name="TextBox 3">
              <a:extLst>
                <a:ext uri="{FF2B5EF4-FFF2-40B4-BE49-F238E27FC236}">
                  <a16:creationId xmlns:a16="http://schemas.microsoft.com/office/drawing/2014/main" id="{D4D51974-F1E1-B154-6177-AD8A914BF40F}"/>
                </a:ext>
              </a:extLst>
            </xdr:cNvPr>
            <xdr:cNvSpPr txBox="1"/>
          </xdr:nvSpPr>
          <xdr:spPr>
            <a:xfrm>
              <a:off x="4338637" y="2900362"/>
              <a:ext cx="294356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mn-lt"/>
                </a:rPr>
                <a:t>𝑁𝑒𝑡𝑃𝑎𝑦𝑜𝑓𝑓=𝑀𝐴𝑋(0,𝑆_𝑇−𝐾)−𝑃𝑟𝑒𝑚𝑖𝑢𝑚𝑃𝑎𝑖𝑑</a:t>
              </a:r>
              <a:endParaRPr lang="en-US" sz="1100">
                <a:latin typeface="+mn-lt"/>
                <a:ea typeface="Calibri" panose="020F0502020204030204" pitchFamily="34" charset="0"/>
                <a:cs typeface="Calibri" panose="020F0502020204030204" pitchFamily="34"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71436</xdr:colOff>
      <xdr:row>15</xdr:row>
      <xdr:rowOff>171450</xdr:rowOff>
    </xdr:from>
    <xdr:to>
      <xdr:col>4</xdr:col>
      <xdr:colOff>1200149</xdr:colOff>
      <xdr:row>37</xdr:row>
      <xdr:rowOff>119062</xdr:rowOff>
    </xdr:to>
    <xdr:graphicFrame macro="">
      <xdr:nvGraphicFramePr>
        <xdr:cNvPr id="3" name="Chart 2">
          <a:extLst>
            <a:ext uri="{FF2B5EF4-FFF2-40B4-BE49-F238E27FC236}">
              <a16:creationId xmlns:a16="http://schemas.microsoft.com/office/drawing/2014/main" id="{FF6820C2-6865-50B1-906D-D34D05A576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1547812</xdr:colOff>
      <xdr:row>13</xdr:row>
      <xdr:rowOff>23812</xdr:rowOff>
    </xdr:from>
    <xdr:ext cx="2943563" cy="172227"/>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7ED949FC-3BA0-DE0E-7F34-4E2E8AA83B12}"/>
                </a:ext>
              </a:extLst>
            </xdr:cNvPr>
            <xdr:cNvSpPr txBox="1"/>
          </xdr:nvSpPr>
          <xdr:spPr>
            <a:xfrm>
              <a:off x="4348162" y="2890837"/>
              <a:ext cx="294356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n-US" sz="1100" i="1">
                        <a:latin typeface="+mn-lt"/>
                      </a:rPr>
                      <m:t>𝑁𝑒𝑡𝑃𝑎𝑦𝑜𝑓𝑓</m:t>
                    </m:r>
                    <m:r>
                      <a:rPr lang="en-US" sz="1100" i="1">
                        <a:latin typeface="+mn-lt"/>
                      </a:rPr>
                      <m:t>=</m:t>
                    </m:r>
                    <m:r>
                      <a:rPr lang="en-US" sz="1100" i="1">
                        <a:latin typeface="+mn-lt"/>
                      </a:rPr>
                      <m:t>𝑀𝐴𝑋</m:t>
                    </m:r>
                    <m:d>
                      <m:dPr>
                        <m:ctrlPr>
                          <a:rPr lang="en-US" sz="1100" i="1">
                            <a:latin typeface="+mn-lt"/>
                          </a:rPr>
                        </m:ctrlPr>
                      </m:dPr>
                      <m:e>
                        <m:r>
                          <a:rPr lang="en-US" sz="1100" i="1">
                            <a:latin typeface="+mn-lt"/>
                          </a:rPr>
                          <m:t>0,</m:t>
                        </m:r>
                        <m:r>
                          <a:rPr lang="en-US" sz="1100" i="1">
                            <a:latin typeface="+mn-lt"/>
                          </a:rPr>
                          <m:t>𝐾</m:t>
                        </m:r>
                        <m:r>
                          <a:rPr lang="en-US" sz="1100" i="1">
                            <a:latin typeface="+mn-lt"/>
                          </a:rPr>
                          <m:t>−</m:t>
                        </m:r>
                        <m:sSub>
                          <m:sSubPr>
                            <m:ctrlPr>
                              <a:rPr lang="en-US" sz="1100" i="1">
                                <a:latin typeface="+mn-lt"/>
                              </a:rPr>
                            </m:ctrlPr>
                          </m:sSubPr>
                          <m:e>
                            <m:r>
                              <a:rPr lang="en-US" sz="1100" i="1">
                                <a:latin typeface="+mn-lt"/>
                              </a:rPr>
                              <m:t>𝑆</m:t>
                            </m:r>
                          </m:e>
                          <m:sub>
                            <m:r>
                              <a:rPr lang="en-US" sz="1100" i="1">
                                <a:latin typeface="+mn-lt"/>
                              </a:rPr>
                              <m:t>𝑇</m:t>
                            </m:r>
                          </m:sub>
                        </m:sSub>
                      </m:e>
                    </m:d>
                    <m:r>
                      <a:rPr lang="en-US" sz="1100" i="1">
                        <a:latin typeface="+mn-lt"/>
                      </a:rPr>
                      <m:t>−</m:t>
                    </m:r>
                    <m:r>
                      <a:rPr lang="en-US" sz="1100" i="1">
                        <a:latin typeface="+mn-lt"/>
                      </a:rPr>
                      <m:t>𝑃𝑟𝑒𝑚𝑖𝑢𝑚𝑃𝑎𝑖𝑑</m:t>
                    </m:r>
                  </m:oMath>
                </m:oMathPara>
              </a14:m>
              <a:endParaRPr lang="en-US" sz="1100">
                <a:latin typeface="+mn-lt"/>
                <a:ea typeface="Calibri" panose="020F0502020204030204" pitchFamily="34" charset="0"/>
                <a:cs typeface="Calibri" panose="020F0502020204030204" pitchFamily="34" charset="0"/>
              </a:endParaRPr>
            </a:p>
          </xdr:txBody>
        </xdr:sp>
      </mc:Choice>
      <mc:Fallback>
        <xdr:sp macro="" textlink="">
          <xdr:nvSpPr>
            <xdr:cNvPr id="4" name="TextBox 3">
              <a:extLst>
                <a:ext uri="{FF2B5EF4-FFF2-40B4-BE49-F238E27FC236}">
                  <a16:creationId xmlns:a16="http://schemas.microsoft.com/office/drawing/2014/main" id="{7ED949FC-3BA0-DE0E-7F34-4E2E8AA83B12}"/>
                </a:ext>
              </a:extLst>
            </xdr:cNvPr>
            <xdr:cNvSpPr txBox="1"/>
          </xdr:nvSpPr>
          <xdr:spPr>
            <a:xfrm>
              <a:off x="4348162" y="2890837"/>
              <a:ext cx="294356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mn-lt"/>
                </a:rPr>
                <a:t>𝑁𝑒𝑡𝑃𝑎𝑦𝑜𝑓𝑓=𝑀𝐴𝑋(0,𝐾−𝑆_𝑇 )−𝑃𝑟𝑒𝑚𝑖𝑢𝑚𝑃𝑎𝑖𝑑</a:t>
              </a:r>
              <a:endParaRPr lang="en-US" sz="1100">
                <a:latin typeface="+mn-lt"/>
                <a:ea typeface="Calibri" panose="020F0502020204030204" pitchFamily="34" charset="0"/>
                <a:cs typeface="Calibri" panose="020F0502020204030204" pitchFamily="34" charset="0"/>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109536</xdr:colOff>
      <xdr:row>18</xdr:row>
      <xdr:rowOff>171450</xdr:rowOff>
    </xdr:from>
    <xdr:to>
      <xdr:col>4</xdr:col>
      <xdr:colOff>1238250</xdr:colOff>
      <xdr:row>39</xdr:row>
      <xdr:rowOff>52387</xdr:rowOff>
    </xdr:to>
    <xdr:graphicFrame macro="">
      <xdr:nvGraphicFramePr>
        <xdr:cNvPr id="3" name="Chart 2">
          <a:extLst>
            <a:ext uri="{FF2B5EF4-FFF2-40B4-BE49-F238E27FC236}">
              <a16:creationId xmlns:a16="http://schemas.microsoft.com/office/drawing/2014/main" id="{70E92042-038D-ADEB-5EF1-FAB96DFD1D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938212</xdr:colOff>
      <xdr:row>16</xdr:row>
      <xdr:rowOff>33337</xdr:rowOff>
    </xdr:from>
    <xdr:ext cx="4209742" cy="175369"/>
    <mc:AlternateContent xmlns:mc="http://schemas.openxmlformats.org/markup-compatibility/2006">
      <mc:Choice xmlns:a14="http://schemas.microsoft.com/office/drawing/2010/main" Requires="a14">
        <xdr:sp macro="" textlink="">
          <xdr:nvSpPr>
            <xdr:cNvPr id="5" name="TextBox 4">
              <a:extLst>
                <a:ext uri="{FF2B5EF4-FFF2-40B4-BE49-F238E27FC236}">
                  <a16:creationId xmlns:a16="http://schemas.microsoft.com/office/drawing/2014/main" id="{FE974F7D-C6E1-C172-D171-C9DF48340B14}"/>
                </a:ext>
              </a:extLst>
            </xdr:cNvPr>
            <xdr:cNvSpPr txBox="1"/>
          </xdr:nvSpPr>
          <xdr:spPr>
            <a:xfrm>
              <a:off x="3738562" y="3738562"/>
              <a:ext cx="4209742"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n-US" sz="1100" i="1">
                        <a:latin typeface="+mn-lt"/>
                      </a:rPr>
                      <m:t>𝑁𝑒𝑡𝑃𝑎𝑦𝑜𝑓𝑓</m:t>
                    </m:r>
                    <m:r>
                      <a:rPr lang="en-US" sz="1100" i="1">
                        <a:latin typeface="+mn-lt"/>
                      </a:rPr>
                      <m:t>=</m:t>
                    </m:r>
                    <m:r>
                      <a:rPr lang="en-US" sz="1100" i="1">
                        <a:latin typeface="+mn-lt"/>
                      </a:rPr>
                      <m:t>𝑀𝐴𝑋</m:t>
                    </m:r>
                    <m:d>
                      <m:dPr>
                        <m:ctrlPr>
                          <a:rPr lang="en-US" sz="1100" i="1">
                            <a:latin typeface="+mn-lt"/>
                          </a:rPr>
                        </m:ctrlPr>
                      </m:dPr>
                      <m:e>
                        <m:r>
                          <a:rPr lang="en-US" sz="1100" i="1">
                            <a:latin typeface="+mn-lt"/>
                          </a:rPr>
                          <m:t>0,</m:t>
                        </m:r>
                        <m:sSub>
                          <m:sSubPr>
                            <m:ctrlPr>
                              <a:rPr lang="en-US" sz="1100" i="1">
                                <a:latin typeface="+mn-lt"/>
                              </a:rPr>
                            </m:ctrlPr>
                          </m:sSubPr>
                          <m:e>
                            <m:r>
                              <a:rPr lang="en-US" sz="1100" i="1">
                                <a:latin typeface="+mn-lt"/>
                              </a:rPr>
                              <m:t>𝑆</m:t>
                            </m:r>
                          </m:e>
                          <m:sub>
                            <m:r>
                              <a:rPr lang="en-US" sz="1100" i="1">
                                <a:latin typeface="+mn-lt"/>
                              </a:rPr>
                              <m:t>𝑇</m:t>
                            </m:r>
                          </m:sub>
                        </m:sSub>
                        <m:r>
                          <a:rPr lang="en-US" sz="1100" i="1">
                            <a:latin typeface="+mn-lt"/>
                          </a:rPr>
                          <m:t>−</m:t>
                        </m:r>
                        <m:sSub>
                          <m:sSubPr>
                            <m:ctrlPr>
                              <a:rPr lang="en-US" sz="1100" i="1">
                                <a:latin typeface="+mn-lt"/>
                              </a:rPr>
                            </m:ctrlPr>
                          </m:sSubPr>
                          <m:e>
                            <m:r>
                              <m:rPr>
                                <m:sty m:val="p"/>
                              </m:rPr>
                              <a:rPr lang="en-US" sz="1100" b="0" i="1">
                                <a:latin typeface="+mn-lt"/>
                              </a:rPr>
                              <m:t>K</m:t>
                            </m:r>
                          </m:e>
                          <m:sub>
                            <m:r>
                              <a:rPr lang="en-US" sz="1100" b="0" i="1">
                                <a:latin typeface="+mn-lt"/>
                              </a:rPr>
                              <m:t>1</m:t>
                            </m:r>
                          </m:sub>
                        </m:sSub>
                      </m:e>
                    </m:d>
                    <m:r>
                      <a:rPr lang="en-US" sz="1100" i="1">
                        <a:latin typeface="+mn-lt"/>
                      </a:rPr>
                      <m:t>−</m:t>
                    </m:r>
                    <m:r>
                      <a:rPr lang="en-US" sz="1100" i="1">
                        <a:latin typeface="+mn-lt"/>
                      </a:rPr>
                      <m:t>𝑀𝐴𝑋</m:t>
                    </m:r>
                    <m:d>
                      <m:dPr>
                        <m:ctrlPr>
                          <a:rPr lang="en-US" sz="1100" i="1">
                            <a:latin typeface="+mn-lt"/>
                          </a:rPr>
                        </m:ctrlPr>
                      </m:dPr>
                      <m:e>
                        <m:r>
                          <a:rPr lang="en-US" sz="1100" i="1">
                            <a:latin typeface="+mn-lt"/>
                          </a:rPr>
                          <m:t>0,</m:t>
                        </m:r>
                        <m:sSub>
                          <m:sSubPr>
                            <m:ctrlPr>
                              <a:rPr lang="en-US" sz="1100" i="1">
                                <a:latin typeface="+mn-lt"/>
                              </a:rPr>
                            </m:ctrlPr>
                          </m:sSubPr>
                          <m:e>
                            <m:r>
                              <a:rPr lang="en-US" sz="1100" i="1">
                                <a:latin typeface="+mn-lt"/>
                              </a:rPr>
                              <m:t>𝑆</m:t>
                            </m:r>
                          </m:e>
                          <m:sub>
                            <m:r>
                              <a:rPr lang="en-US" sz="1100" i="1">
                                <a:latin typeface="+mn-lt"/>
                              </a:rPr>
                              <m:t>𝑇</m:t>
                            </m:r>
                          </m:sub>
                        </m:sSub>
                        <m:r>
                          <a:rPr lang="en-US" sz="1100" i="1">
                            <a:latin typeface="+mn-lt"/>
                          </a:rPr>
                          <m:t>−</m:t>
                        </m:r>
                        <m:sSub>
                          <m:sSubPr>
                            <m:ctrlPr>
                              <a:rPr lang="en-US" sz="1100" i="1">
                                <a:solidFill>
                                  <a:schemeClr val="tx1"/>
                                </a:solidFill>
                                <a:effectLst/>
                                <a:latin typeface="+mn-lt"/>
                                <a:ea typeface="+mn-ea"/>
                                <a:cs typeface="+mn-cs"/>
                              </a:rPr>
                            </m:ctrlPr>
                          </m:sSubPr>
                          <m:e>
                            <m:r>
                              <m:rPr>
                                <m:sty m:val="p"/>
                              </m:rPr>
                              <a:rPr lang="en-US" sz="1100" b="0" i="1">
                                <a:solidFill>
                                  <a:schemeClr val="tx1"/>
                                </a:solidFill>
                                <a:effectLst/>
                                <a:latin typeface="+mn-lt"/>
                                <a:ea typeface="+mn-ea"/>
                                <a:cs typeface="+mn-cs"/>
                              </a:rPr>
                              <m:t>K</m:t>
                            </m:r>
                          </m:e>
                          <m:sub>
                            <m:r>
                              <a:rPr lang="en-US" sz="1100" b="0" i="1">
                                <a:solidFill>
                                  <a:schemeClr val="tx1"/>
                                </a:solidFill>
                                <a:effectLst/>
                                <a:latin typeface="+mn-lt"/>
                                <a:ea typeface="+mn-ea"/>
                                <a:cs typeface="+mn-cs"/>
                              </a:rPr>
                              <m:t>2</m:t>
                            </m:r>
                          </m:sub>
                        </m:sSub>
                      </m:e>
                    </m:d>
                    <m:r>
                      <a:rPr lang="en-US" sz="1100" i="1">
                        <a:latin typeface="+mn-lt"/>
                      </a:rPr>
                      <m:t>−</m:t>
                    </m:r>
                    <m:r>
                      <a:rPr lang="en-US" sz="1100" i="1">
                        <a:latin typeface="+mn-lt"/>
                      </a:rPr>
                      <m:t>𝑁𝑒𝑡𝑃𝑟𝑒𝑚𝑖𝑢𝑚</m:t>
                    </m:r>
                  </m:oMath>
                </m:oMathPara>
              </a14:m>
              <a:endParaRPr lang="en-US" sz="1100">
                <a:latin typeface="+mn-lt"/>
              </a:endParaRPr>
            </a:p>
          </xdr:txBody>
        </xdr:sp>
      </mc:Choice>
      <mc:Fallback>
        <xdr:sp macro="" textlink="">
          <xdr:nvSpPr>
            <xdr:cNvPr id="5" name="TextBox 4">
              <a:extLst>
                <a:ext uri="{FF2B5EF4-FFF2-40B4-BE49-F238E27FC236}">
                  <a16:creationId xmlns:a16="http://schemas.microsoft.com/office/drawing/2014/main" id="{FE974F7D-C6E1-C172-D171-C9DF48340B14}"/>
                </a:ext>
              </a:extLst>
            </xdr:cNvPr>
            <xdr:cNvSpPr txBox="1"/>
          </xdr:nvSpPr>
          <xdr:spPr>
            <a:xfrm>
              <a:off x="3738562" y="3738562"/>
              <a:ext cx="4209742"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mn-lt"/>
                </a:rPr>
                <a:t>𝑁𝑒𝑡𝑃𝑎𝑦𝑜𝑓𝑓=𝑀𝐴𝑋(0,𝑆_𝑇−</a:t>
              </a:r>
              <a:r>
                <a:rPr lang="en-US" sz="1100" b="0" i="0">
                  <a:latin typeface="+mn-lt"/>
                </a:rPr>
                <a:t>K_1 )</a:t>
              </a:r>
              <a:r>
                <a:rPr lang="en-US" sz="1100" i="0">
                  <a:latin typeface="+mn-lt"/>
                </a:rPr>
                <a:t>−𝑀𝐴𝑋(0,𝑆_𝑇−</a:t>
              </a:r>
              <a:r>
                <a:rPr lang="en-US" sz="1100" b="0" i="0">
                  <a:solidFill>
                    <a:schemeClr val="tx1"/>
                  </a:solidFill>
                  <a:effectLst/>
                  <a:latin typeface="+mn-lt"/>
                  <a:ea typeface="+mn-ea"/>
                  <a:cs typeface="+mn-cs"/>
                </a:rPr>
                <a:t>K_2 )</a:t>
              </a:r>
              <a:r>
                <a:rPr lang="en-US" sz="1100" i="0">
                  <a:latin typeface="+mn-lt"/>
                </a:rPr>
                <a:t>−𝑁𝑒𝑡𝑃𝑟𝑒𝑚𝑖𝑢𝑚</a:t>
              </a:r>
              <a:endParaRPr lang="en-US" sz="1100">
                <a:latin typeface="+mn-lt"/>
              </a:endParaRP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0</xdr:col>
      <xdr:colOff>176212</xdr:colOff>
      <xdr:row>15</xdr:row>
      <xdr:rowOff>133350</xdr:rowOff>
    </xdr:from>
    <xdr:to>
      <xdr:col>4</xdr:col>
      <xdr:colOff>1257300</xdr:colOff>
      <xdr:row>39</xdr:row>
      <xdr:rowOff>147637</xdr:rowOff>
    </xdr:to>
    <xdr:graphicFrame macro="">
      <xdr:nvGraphicFramePr>
        <xdr:cNvPr id="3" name="Chart 2">
          <a:extLst>
            <a:ext uri="{FF2B5EF4-FFF2-40B4-BE49-F238E27FC236}">
              <a16:creationId xmlns:a16="http://schemas.microsoft.com/office/drawing/2014/main" id="{AF44A0BC-D13E-712C-8312-313E124CD2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1262062</xdr:colOff>
      <xdr:row>13</xdr:row>
      <xdr:rowOff>33337</xdr:rowOff>
    </xdr:from>
    <xdr:ext cx="3478003" cy="172227"/>
    <mc:AlternateContent xmlns:mc="http://schemas.openxmlformats.org/markup-compatibility/2006">
      <mc:Choice xmlns:a14="http://schemas.microsoft.com/office/drawing/2010/main" Requires="a14">
        <xdr:sp macro="" textlink="">
          <xdr:nvSpPr>
            <xdr:cNvPr id="4" name="TextBox 3">
              <a:extLst>
                <a:ext uri="{FF2B5EF4-FFF2-40B4-BE49-F238E27FC236}">
                  <a16:creationId xmlns:a16="http://schemas.microsoft.com/office/drawing/2014/main" id="{9F344C0B-C19A-6383-AB98-D5CE15F069C2}"/>
                </a:ext>
              </a:extLst>
            </xdr:cNvPr>
            <xdr:cNvSpPr txBox="1"/>
          </xdr:nvSpPr>
          <xdr:spPr>
            <a:xfrm>
              <a:off x="4062412" y="2900362"/>
              <a:ext cx="347800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r>
                      <a:rPr lang="en-US" sz="1100" i="1">
                        <a:latin typeface="+mn-lt"/>
                      </a:rPr>
                      <m:t>𝑁𝑒𝑡𝑃𝑎𝑦𝑜𝑓𝑓</m:t>
                    </m:r>
                    <m:r>
                      <a:rPr lang="en-US" sz="1100" i="1">
                        <a:latin typeface="+mn-lt"/>
                      </a:rPr>
                      <m:t>=</m:t>
                    </m:r>
                    <m:d>
                      <m:dPr>
                        <m:ctrlPr>
                          <a:rPr lang="en-US" sz="1100" i="1">
                            <a:latin typeface="+mn-lt"/>
                          </a:rPr>
                        </m:ctrlPr>
                      </m:dPr>
                      <m:e>
                        <m:sSub>
                          <m:sSubPr>
                            <m:ctrlPr>
                              <a:rPr lang="en-US" sz="1100" i="1">
                                <a:latin typeface="+mn-lt"/>
                              </a:rPr>
                            </m:ctrlPr>
                          </m:sSubPr>
                          <m:e>
                            <m:r>
                              <a:rPr lang="en-US" sz="1100" i="1">
                                <a:latin typeface="+mn-lt"/>
                              </a:rPr>
                              <m:t>𝑆</m:t>
                            </m:r>
                          </m:e>
                          <m:sub>
                            <m:r>
                              <a:rPr lang="en-US" sz="1100" i="1">
                                <a:latin typeface="+mn-lt"/>
                              </a:rPr>
                              <m:t>𝑇</m:t>
                            </m:r>
                          </m:sub>
                        </m:sSub>
                        <m:r>
                          <a:rPr lang="en-US" sz="1100" i="1">
                            <a:latin typeface="+mn-lt"/>
                          </a:rPr>
                          <m:t>−</m:t>
                        </m:r>
                        <m:sSub>
                          <m:sSubPr>
                            <m:ctrlPr>
                              <a:rPr lang="en-US" sz="1100" i="1">
                                <a:latin typeface="+mn-lt"/>
                              </a:rPr>
                            </m:ctrlPr>
                          </m:sSubPr>
                          <m:e>
                            <m:r>
                              <m:rPr>
                                <m:sty m:val="p"/>
                              </m:rPr>
                              <a:rPr lang="en-US" sz="1100" b="0" i="1">
                                <a:latin typeface="+mn-lt"/>
                              </a:rPr>
                              <m:t>S</m:t>
                            </m:r>
                          </m:e>
                          <m:sub>
                            <m:r>
                              <a:rPr lang="en-US" sz="1100" b="0" i="1">
                                <a:latin typeface="+mn-lt"/>
                              </a:rPr>
                              <m:t>0</m:t>
                            </m:r>
                          </m:sub>
                        </m:sSub>
                      </m:e>
                    </m:d>
                    <m:r>
                      <a:rPr lang="en-US" sz="1100" i="1">
                        <a:latin typeface="+mn-lt"/>
                      </a:rPr>
                      <m:t>+</m:t>
                    </m:r>
                    <m:r>
                      <a:rPr lang="en-US" sz="1100" i="1">
                        <a:latin typeface="+mn-lt"/>
                      </a:rPr>
                      <m:t>𝑃𝑟𝑒𝑚𝑖𝑢𝑚</m:t>
                    </m:r>
                    <m:r>
                      <a:rPr lang="en-US" sz="1100" i="1">
                        <a:latin typeface="+mn-lt"/>
                      </a:rPr>
                      <m:t>−</m:t>
                    </m:r>
                    <m:r>
                      <a:rPr lang="en-US" sz="1100" i="1">
                        <a:latin typeface="+mn-lt"/>
                      </a:rPr>
                      <m:t>𝑀𝐴𝑋</m:t>
                    </m:r>
                    <m:d>
                      <m:dPr>
                        <m:ctrlPr>
                          <a:rPr lang="en-US" sz="1100" i="1">
                            <a:latin typeface="+mn-lt"/>
                          </a:rPr>
                        </m:ctrlPr>
                      </m:dPr>
                      <m:e>
                        <m:r>
                          <a:rPr lang="en-US" sz="1100" i="1">
                            <a:latin typeface="+mn-lt"/>
                          </a:rPr>
                          <m:t>0,</m:t>
                        </m:r>
                        <m:sSub>
                          <m:sSubPr>
                            <m:ctrlPr>
                              <a:rPr lang="en-US" sz="1100" i="1">
                                <a:latin typeface="+mn-lt"/>
                              </a:rPr>
                            </m:ctrlPr>
                          </m:sSubPr>
                          <m:e>
                            <m:r>
                              <a:rPr lang="en-US" sz="1100" i="1">
                                <a:latin typeface="+mn-lt"/>
                              </a:rPr>
                              <m:t>𝑆</m:t>
                            </m:r>
                          </m:e>
                          <m:sub>
                            <m:r>
                              <a:rPr lang="en-US" sz="1100" i="1">
                                <a:latin typeface="+mn-lt"/>
                              </a:rPr>
                              <m:t>𝑇</m:t>
                            </m:r>
                          </m:sub>
                        </m:sSub>
                        <m:r>
                          <a:rPr lang="en-US" sz="1100" i="1">
                            <a:latin typeface="+mn-lt"/>
                          </a:rPr>
                          <m:t>−</m:t>
                        </m:r>
                        <m:r>
                          <a:rPr lang="en-US" sz="1100" i="1">
                            <a:latin typeface="+mn-lt"/>
                          </a:rPr>
                          <m:t>𝐾</m:t>
                        </m:r>
                      </m:e>
                    </m:d>
                  </m:oMath>
                </m:oMathPara>
              </a14:m>
              <a:endParaRPr lang="en-US" sz="1100">
                <a:latin typeface="+mn-lt"/>
              </a:endParaRPr>
            </a:p>
          </xdr:txBody>
        </xdr:sp>
      </mc:Choice>
      <mc:Fallback>
        <xdr:sp macro="" textlink="">
          <xdr:nvSpPr>
            <xdr:cNvPr id="4" name="TextBox 3">
              <a:extLst>
                <a:ext uri="{FF2B5EF4-FFF2-40B4-BE49-F238E27FC236}">
                  <a16:creationId xmlns:a16="http://schemas.microsoft.com/office/drawing/2014/main" id="{9F344C0B-C19A-6383-AB98-D5CE15F069C2}"/>
                </a:ext>
              </a:extLst>
            </xdr:cNvPr>
            <xdr:cNvSpPr txBox="1"/>
          </xdr:nvSpPr>
          <xdr:spPr>
            <a:xfrm>
              <a:off x="4062412" y="2900362"/>
              <a:ext cx="347800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mn-lt"/>
                </a:rPr>
                <a:t>𝑁𝑒𝑡𝑃𝑎𝑦𝑜𝑓𝑓=(𝑆_𝑇−</a:t>
              </a:r>
              <a:r>
                <a:rPr lang="en-US" sz="1100" b="0" i="0">
                  <a:latin typeface="+mn-lt"/>
                </a:rPr>
                <a:t>S_0 )</a:t>
              </a:r>
              <a:r>
                <a:rPr lang="en-US" sz="1100" i="0">
                  <a:latin typeface="+mn-lt"/>
                </a:rPr>
                <a:t>+𝑃𝑟𝑒𝑚𝑖𝑢𝑚−𝑀𝐴𝑋(0,𝑆_𝑇−𝐾)</a:t>
              </a:r>
              <a:endParaRPr lang="en-US" sz="1100">
                <a:latin typeface="+mn-lt"/>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lexandre.langevin@essec.edu%2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showGridLines="0" tabSelected="1" workbookViewId="0">
      <selection activeCell="K15" sqref="K15"/>
    </sheetView>
  </sheetViews>
  <sheetFormatPr defaultRowHeight="15" x14ac:dyDescent="0.25"/>
  <cols>
    <col min="1" max="1" width="28" customWidth="1"/>
    <col min="2" max="2" width="72" customWidth="1"/>
  </cols>
  <sheetData>
    <row r="1" spans="1:2" ht="30" customHeight="1" x14ac:dyDescent="0.25">
      <c r="A1" s="14" t="s">
        <v>0</v>
      </c>
      <c r="B1" s="15"/>
    </row>
    <row r="2" spans="1:2" ht="18" customHeight="1" x14ac:dyDescent="0.25">
      <c r="A2" s="1" t="s">
        <v>1</v>
      </c>
      <c r="B2" s="2" t="s">
        <v>2</v>
      </c>
    </row>
    <row r="3" spans="1:2" ht="18" customHeight="1" x14ac:dyDescent="0.25">
      <c r="A3" s="1" t="s">
        <v>3</v>
      </c>
      <c r="B3" s="2" t="s">
        <v>4</v>
      </c>
    </row>
    <row r="4" spans="1:2" ht="18" customHeight="1" x14ac:dyDescent="0.25">
      <c r="A4" s="33" t="s">
        <v>89</v>
      </c>
      <c r="B4" s="35" t="s">
        <v>90</v>
      </c>
    </row>
    <row r="5" spans="1:2" ht="18" customHeight="1" x14ac:dyDescent="0.25">
      <c r="A5" s="1" t="s">
        <v>5</v>
      </c>
      <c r="B5" s="2" t="s">
        <v>6</v>
      </c>
    </row>
    <row r="6" spans="1:2" ht="18" customHeight="1" x14ac:dyDescent="0.25">
      <c r="A6" s="1" t="s">
        <v>7</v>
      </c>
      <c r="B6" s="2" t="s">
        <v>8</v>
      </c>
    </row>
    <row r="8" spans="1:2" x14ac:dyDescent="0.25">
      <c r="A8" s="13" t="s">
        <v>9</v>
      </c>
      <c r="B8" s="12"/>
    </row>
    <row r="9" spans="1:2" ht="51.75" customHeight="1" x14ac:dyDescent="0.25">
      <c r="A9" s="16" t="s">
        <v>10</v>
      </c>
      <c r="B9" s="12"/>
    </row>
    <row r="11" spans="1:2" x14ac:dyDescent="0.25">
      <c r="A11" s="13" t="s">
        <v>11</v>
      </c>
      <c r="B11" s="12"/>
    </row>
    <row r="12" spans="1:2" ht="21.95" customHeight="1" x14ac:dyDescent="0.25">
      <c r="A12" s="6" t="s">
        <v>12</v>
      </c>
      <c r="B12" s="5" t="s">
        <v>87</v>
      </c>
    </row>
    <row r="13" spans="1:2" ht="21.95" customHeight="1" x14ac:dyDescent="0.25">
      <c r="A13" s="6" t="s">
        <v>13</v>
      </c>
      <c r="B13" s="5" t="s">
        <v>14</v>
      </c>
    </row>
    <row r="14" spans="1:2" ht="30.75" customHeight="1" x14ac:dyDescent="0.25">
      <c r="A14" s="6" t="s">
        <v>15</v>
      </c>
      <c r="B14" s="37" t="s">
        <v>94</v>
      </c>
    </row>
    <row r="15" spans="1:2" ht="21.95" customHeight="1" x14ac:dyDescent="0.25">
      <c r="A15" s="6" t="s">
        <v>16</v>
      </c>
      <c r="B15" s="5" t="s">
        <v>17</v>
      </c>
    </row>
    <row r="16" spans="1:2" ht="36" customHeight="1" x14ac:dyDescent="0.25">
      <c r="A16" s="6" t="s">
        <v>18</v>
      </c>
      <c r="B16" s="37" t="s">
        <v>93</v>
      </c>
    </row>
    <row r="18" spans="1:2" x14ac:dyDescent="0.25">
      <c r="A18" s="13" t="s">
        <v>19</v>
      </c>
      <c r="B18" s="12"/>
    </row>
    <row r="19" spans="1:2" ht="18" customHeight="1" x14ac:dyDescent="0.25">
      <c r="A19" s="1" t="s">
        <v>20</v>
      </c>
      <c r="B19" s="2" t="s">
        <v>21</v>
      </c>
    </row>
    <row r="20" spans="1:2" ht="18" customHeight="1" x14ac:dyDescent="0.25">
      <c r="A20" s="1" t="s">
        <v>22</v>
      </c>
      <c r="B20" s="2" t="s">
        <v>23</v>
      </c>
    </row>
    <row r="21" spans="1:2" ht="18" customHeight="1" x14ac:dyDescent="0.25">
      <c r="A21" s="1" t="s">
        <v>24</v>
      </c>
      <c r="B21" s="2" t="s">
        <v>25</v>
      </c>
    </row>
    <row r="22" spans="1:2" ht="18" customHeight="1" x14ac:dyDescent="0.25">
      <c r="A22" s="33" t="s">
        <v>91</v>
      </c>
      <c r="B22" s="34" t="s">
        <v>92</v>
      </c>
    </row>
    <row r="24" spans="1:2" x14ac:dyDescent="0.25">
      <c r="A24" s="13" t="s">
        <v>26</v>
      </c>
      <c r="B24" s="12"/>
    </row>
    <row r="25" spans="1:2" ht="35.25" customHeight="1" x14ac:dyDescent="0.25">
      <c r="A25" s="11" t="s">
        <v>27</v>
      </c>
      <c r="B25" s="12"/>
    </row>
  </sheetData>
  <mergeCells count="7">
    <mergeCell ref="A25:B25"/>
    <mergeCell ref="A11:B11"/>
    <mergeCell ref="A1:B1"/>
    <mergeCell ref="A24:B24"/>
    <mergeCell ref="A9:B9"/>
    <mergeCell ref="A18:B18"/>
    <mergeCell ref="A8:B8"/>
  </mergeCells>
  <hyperlinks>
    <hyperlink ref="B4" r:id="rId1" xr:uid="{5670C453-B490-453B-BC19-D221DE012F74}"/>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showGridLines="0" topLeftCell="A13" workbookViewId="0">
      <selection activeCell="A41" sqref="A41:XFD41"/>
    </sheetView>
  </sheetViews>
  <sheetFormatPr defaultRowHeight="15" x14ac:dyDescent="0.25"/>
  <cols>
    <col min="1" max="1" width="26" customWidth="1"/>
    <col min="2" max="2" width="16" customWidth="1"/>
    <col min="3" max="3" width="36" customWidth="1"/>
    <col min="4" max="4" width="2" customWidth="1"/>
    <col min="5" max="5" width="22" customWidth="1"/>
    <col min="6" max="6" width="24.5703125" customWidth="1"/>
    <col min="7" max="7" width="22" customWidth="1"/>
    <col min="8" max="8" width="23.7109375" customWidth="1"/>
  </cols>
  <sheetData>
    <row r="1" spans="1:8" ht="27.95" customHeight="1" x14ac:dyDescent="0.25">
      <c r="A1" s="14" t="s">
        <v>28</v>
      </c>
      <c r="B1" s="15"/>
      <c r="C1" s="15"/>
      <c r="D1" s="15"/>
      <c r="E1" s="15"/>
      <c r="F1" s="15"/>
      <c r="G1" s="15"/>
    </row>
    <row r="2" spans="1:8" x14ac:dyDescent="0.25">
      <c r="A2" s="7" t="s">
        <v>29</v>
      </c>
      <c r="B2" s="27" t="s">
        <v>88</v>
      </c>
      <c r="C2" s="19"/>
      <c r="D2" s="18"/>
      <c r="E2" s="18"/>
      <c r="F2" s="18"/>
      <c r="G2" s="12"/>
    </row>
    <row r="3" spans="1:8" x14ac:dyDescent="0.25">
      <c r="A3" s="7" t="s">
        <v>30</v>
      </c>
      <c r="B3" s="8" t="s">
        <v>31</v>
      </c>
      <c r="C3" s="19"/>
      <c r="D3" s="18"/>
      <c r="E3" s="18"/>
      <c r="F3" s="18"/>
      <c r="G3" s="12"/>
    </row>
    <row r="5" spans="1:8" x14ac:dyDescent="0.25">
      <c r="A5" s="38" t="s">
        <v>32</v>
      </c>
      <c r="B5" s="43"/>
      <c r="C5" s="44"/>
      <c r="D5" s="45"/>
      <c r="E5" s="45"/>
      <c r="F5" s="46"/>
      <c r="G5" s="47"/>
    </row>
    <row r="6" spans="1:8" x14ac:dyDescent="0.25">
      <c r="A6" s="10" t="s">
        <v>33</v>
      </c>
      <c r="B6" s="39" t="s">
        <v>32</v>
      </c>
      <c r="C6" s="40" t="s">
        <v>34</v>
      </c>
      <c r="D6" s="41"/>
      <c r="E6" s="41"/>
      <c r="F6" s="41"/>
      <c r="G6" s="42"/>
    </row>
    <row r="7" spans="1:8" ht="18" customHeight="1" x14ac:dyDescent="0.25">
      <c r="A7" s="7" t="s">
        <v>35</v>
      </c>
      <c r="B7" s="28">
        <v>540</v>
      </c>
      <c r="C7" s="17" t="s">
        <v>54</v>
      </c>
      <c r="D7" s="18"/>
      <c r="E7" s="18"/>
      <c r="F7" s="18"/>
      <c r="G7" s="12"/>
    </row>
    <row r="8" spans="1:8" ht="18" customHeight="1" x14ac:dyDescent="0.25">
      <c r="A8" s="7" t="s">
        <v>36</v>
      </c>
      <c r="B8" s="28">
        <v>560</v>
      </c>
      <c r="C8" s="17" t="s">
        <v>37</v>
      </c>
      <c r="D8" s="18"/>
      <c r="E8" s="18"/>
      <c r="F8" s="18"/>
      <c r="G8" s="12"/>
    </row>
    <row r="9" spans="1:8" ht="18" customHeight="1" x14ac:dyDescent="0.25">
      <c r="A9" s="7" t="s">
        <v>38</v>
      </c>
      <c r="B9" s="28">
        <v>5.2</v>
      </c>
      <c r="C9" s="17" t="s">
        <v>39</v>
      </c>
      <c r="D9" s="18"/>
      <c r="E9" s="18"/>
      <c r="F9" s="18"/>
      <c r="G9" s="12"/>
    </row>
    <row r="10" spans="1:8" ht="18" customHeight="1" x14ac:dyDescent="0.25">
      <c r="A10" s="7" t="s">
        <v>40</v>
      </c>
      <c r="B10" s="31">
        <f>B8+B9</f>
        <v>565.20000000000005</v>
      </c>
      <c r="C10" s="17" t="s">
        <v>41</v>
      </c>
      <c r="D10" s="18"/>
      <c r="E10" s="18"/>
      <c r="F10" s="18"/>
      <c r="G10" s="12"/>
    </row>
    <row r="11" spans="1:8" ht="18" customHeight="1" x14ac:dyDescent="0.25">
      <c r="A11" s="7" t="s">
        <v>42</v>
      </c>
      <c r="B11" s="31">
        <f>B9</f>
        <v>5.2</v>
      </c>
      <c r="C11" s="17" t="s">
        <v>43</v>
      </c>
      <c r="D11" s="18"/>
      <c r="E11" s="18"/>
      <c r="F11" s="18"/>
      <c r="G11" s="12"/>
    </row>
    <row r="12" spans="1:8" ht="18" customHeight="1" x14ac:dyDescent="0.25">
      <c r="A12" s="7" t="s">
        <v>44</v>
      </c>
      <c r="B12" s="32" t="s">
        <v>45</v>
      </c>
      <c r="C12" s="17" t="s">
        <v>46</v>
      </c>
      <c r="D12" s="18"/>
      <c r="E12" s="18"/>
      <c r="F12" s="18"/>
      <c r="G12" s="12"/>
      <c r="H12" s="22"/>
    </row>
    <row r="13" spans="1:8" x14ac:dyDescent="0.25">
      <c r="H13" s="22"/>
    </row>
    <row r="14" spans="1:8" ht="18" customHeight="1" x14ac:dyDescent="0.25">
      <c r="A14" s="3" t="s">
        <v>47</v>
      </c>
      <c r="B14" s="36"/>
      <c r="C14" s="20"/>
      <c r="D14" s="20"/>
      <c r="E14" s="20"/>
      <c r="F14" s="20"/>
      <c r="G14" s="24"/>
      <c r="H14" s="23"/>
    </row>
    <row r="15" spans="1:8" ht="18" customHeight="1" x14ac:dyDescent="0.25">
      <c r="H15" s="22"/>
    </row>
    <row r="17" spans="6:8" ht="18" customHeight="1" x14ac:dyDescent="0.25">
      <c r="F17" s="21" t="s">
        <v>48</v>
      </c>
      <c r="G17" s="9"/>
      <c r="H17" s="4"/>
    </row>
    <row r="18" spans="6:8" x14ac:dyDescent="0.25">
      <c r="F18" s="10" t="s">
        <v>49</v>
      </c>
      <c r="G18" s="10" t="s">
        <v>50</v>
      </c>
      <c r="H18" s="10" t="s">
        <v>51</v>
      </c>
    </row>
    <row r="19" spans="6:8" ht="15.95" customHeight="1" x14ac:dyDescent="0.25">
      <c r="F19" s="29">
        <v>505</v>
      </c>
      <c r="G19" s="29">
        <f>MAX(0,F19-B8)-B9</f>
        <v>-5.2</v>
      </c>
      <c r="H19" s="29">
        <f t="shared" ref="H19:H39" si="0">G19*100</f>
        <v>-520</v>
      </c>
    </row>
    <row r="20" spans="6:8" ht="15.95" customHeight="1" x14ac:dyDescent="0.25">
      <c r="F20" s="29">
        <f>F19+5</f>
        <v>510</v>
      </c>
      <c r="G20" s="29">
        <f>MAX(0,F20-B8)-B9</f>
        <v>-5.2</v>
      </c>
      <c r="H20" s="29">
        <f t="shared" si="0"/>
        <v>-520</v>
      </c>
    </row>
    <row r="21" spans="6:8" ht="15.95" customHeight="1" x14ac:dyDescent="0.25">
      <c r="F21" s="29">
        <f t="shared" ref="F21:F39" si="1">F20+5</f>
        <v>515</v>
      </c>
      <c r="G21" s="29">
        <f>MAX(0,F21-B8)-B9</f>
        <v>-5.2</v>
      </c>
      <c r="H21" s="29">
        <f t="shared" si="0"/>
        <v>-520</v>
      </c>
    </row>
    <row r="22" spans="6:8" ht="15.95" customHeight="1" x14ac:dyDescent="0.25">
      <c r="F22" s="29">
        <f t="shared" si="1"/>
        <v>520</v>
      </c>
      <c r="G22" s="29">
        <f>MAX(0,F22-B8)-B9</f>
        <v>-5.2</v>
      </c>
      <c r="H22" s="29">
        <f t="shared" si="0"/>
        <v>-520</v>
      </c>
    </row>
    <row r="23" spans="6:8" ht="15.95" customHeight="1" x14ac:dyDescent="0.25">
      <c r="F23" s="29">
        <f t="shared" si="1"/>
        <v>525</v>
      </c>
      <c r="G23" s="29">
        <f>MAX(0,F23-B8)-B9</f>
        <v>-5.2</v>
      </c>
      <c r="H23" s="29">
        <f t="shared" si="0"/>
        <v>-520</v>
      </c>
    </row>
    <row r="24" spans="6:8" ht="15.95" customHeight="1" x14ac:dyDescent="0.25">
      <c r="F24" s="29">
        <f t="shared" si="1"/>
        <v>530</v>
      </c>
      <c r="G24" s="29">
        <f>MAX(0,F24-B8)-B9</f>
        <v>-5.2</v>
      </c>
      <c r="H24" s="29">
        <f t="shared" si="0"/>
        <v>-520</v>
      </c>
    </row>
    <row r="25" spans="6:8" ht="15.95" customHeight="1" x14ac:dyDescent="0.25">
      <c r="F25" s="29">
        <f t="shared" si="1"/>
        <v>535</v>
      </c>
      <c r="G25" s="29">
        <f>MAX(0,F25-B8)-B9</f>
        <v>-5.2</v>
      </c>
      <c r="H25" s="29">
        <f t="shared" si="0"/>
        <v>-520</v>
      </c>
    </row>
    <row r="26" spans="6:8" ht="15.95" customHeight="1" x14ac:dyDescent="0.25">
      <c r="F26" s="29">
        <f t="shared" si="1"/>
        <v>540</v>
      </c>
      <c r="G26" s="29">
        <f>MAX(0,F26-B8)-B9</f>
        <v>-5.2</v>
      </c>
      <c r="H26" s="29">
        <f t="shared" si="0"/>
        <v>-520</v>
      </c>
    </row>
    <row r="27" spans="6:8" ht="15.95" customHeight="1" x14ac:dyDescent="0.25">
      <c r="F27" s="29">
        <f t="shared" si="1"/>
        <v>545</v>
      </c>
      <c r="G27" s="29">
        <f>MAX(0,F27-B8)-B9</f>
        <v>-5.2</v>
      </c>
      <c r="H27" s="29">
        <f t="shared" si="0"/>
        <v>-520</v>
      </c>
    </row>
    <row r="28" spans="6:8" ht="15.95" customHeight="1" x14ac:dyDescent="0.25">
      <c r="F28" s="29">
        <f t="shared" si="1"/>
        <v>550</v>
      </c>
      <c r="G28" s="29">
        <f>MAX(0,F28-B8)-B9</f>
        <v>-5.2</v>
      </c>
      <c r="H28" s="29">
        <f t="shared" si="0"/>
        <v>-520</v>
      </c>
    </row>
    <row r="29" spans="6:8" ht="15.95" customHeight="1" x14ac:dyDescent="0.25">
      <c r="F29" s="29">
        <f t="shared" si="1"/>
        <v>555</v>
      </c>
      <c r="G29" s="29">
        <f>MAX(0,F29-B8)-B9</f>
        <v>-5.2</v>
      </c>
      <c r="H29" s="29">
        <f t="shared" si="0"/>
        <v>-520</v>
      </c>
    </row>
    <row r="30" spans="6:8" ht="15.95" customHeight="1" x14ac:dyDescent="0.25">
      <c r="F30" s="29">
        <f t="shared" si="1"/>
        <v>560</v>
      </c>
      <c r="G30" s="29">
        <f>MAX(0,F30-B8)-B9</f>
        <v>-5.2</v>
      </c>
      <c r="H30" s="29">
        <f t="shared" si="0"/>
        <v>-520</v>
      </c>
    </row>
    <row r="31" spans="6:8" ht="15.95" customHeight="1" x14ac:dyDescent="0.25">
      <c r="F31" s="30">
        <f t="shared" si="1"/>
        <v>565</v>
      </c>
      <c r="G31" s="30">
        <f>MAX(0,F31-B8)-B9</f>
        <v>-0.20000000000000018</v>
      </c>
      <c r="H31" s="30">
        <f t="shared" si="0"/>
        <v>-20.000000000000018</v>
      </c>
    </row>
    <row r="32" spans="6:8" ht="15.95" customHeight="1" x14ac:dyDescent="0.25">
      <c r="F32" s="30">
        <f t="shared" si="1"/>
        <v>570</v>
      </c>
      <c r="G32" s="30">
        <f>MAX(0,F32-B8)-B9</f>
        <v>4.8</v>
      </c>
      <c r="H32" s="30">
        <f t="shared" si="0"/>
        <v>480</v>
      </c>
    </row>
    <row r="33" spans="6:8" ht="15.95" customHeight="1" x14ac:dyDescent="0.25">
      <c r="F33" s="30">
        <f t="shared" si="1"/>
        <v>575</v>
      </c>
      <c r="G33" s="30">
        <f>MAX(0,F33-B8)-B9</f>
        <v>9.8000000000000007</v>
      </c>
      <c r="H33" s="30">
        <f t="shared" si="0"/>
        <v>980.00000000000011</v>
      </c>
    </row>
    <row r="34" spans="6:8" ht="15.95" customHeight="1" x14ac:dyDescent="0.25">
      <c r="F34" s="30">
        <f t="shared" si="1"/>
        <v>580</v>
      </c>
      <c r="G34" s="30">
        <f>MAX(0,F34-B8)-B9</f>
        <v>14.8</v>
      </c>
      <c r="H34" s="30">
        <f t="shared" si="0"/>
        <v>1480</v>
      </c>
    </row>
    <row r="35" spans="6:8" ht="15.95" customHeight="1" x14ac:dyDescent="0.25">
      <c r="F35" s="30">
        <f t="shared" si="1"/>
        <v>585</v>
      </c>
      <c r="G35" s="30">
        <f>MAX(0,F35-B8)-B9</f>
        <v>19.8</v>
      </c>
      <c r="H35" s="30">
        <f t="shared" si="0"/>
        <v>1980</v>
      </c>
    </row>
    <row r="36" spans="6:8" ht="15.95" customHeight="1" x14ac:dyDescent="0.25">
      <c r="F36" s="30">
        <f t="shared" si="1"/>
        <v>590</v>
      </c>
      <c r="G36" s="30">
        <f>MAX(0,F36-B8)-B9</f>
        <v>24.8</v>
      </c>
      <c r="H36" s="30">
        <f t="shared" si="0"/>
        <v>2480</v>
      </c>
    </row>
    <row r="37" spans="6:8" ht="15.95" customHeight="1" x14ac:dyDescent="0.25">
      <c r="F37" s="30">
        <f t="shared" si="1"/>
        <v>595</v>
      </c>
      <c r="G37" s="30">
        <f>MAX(0,F37-B8)-B9</f>
        <v>29.8</v>
      </c>
      <c r="H37" s="30">
        <f t="shared" si="0"/>
        <v>2980</v>
      </c>
    </row>
    <row r="38" spans="6:8" x14ac:dyDescent="0.25">
      <c r="F38" s="30">
        <f t="shared" si="1"/>
        <v>600</v>
      </c>
      <c r="G38" s="30">
        <f>MAX(0,F38-B8)-B9</f>
        <v>34.799999999999997</v>
      </c>
      <c r="H38" s="30">
        <f t="shared" si="0"/>
        <v>3479.9999999999995</v>
      </c>
    </row>
    <row r="39" spans="6:8" x14ac:dyDescent="0.25">
      <c r="F39" s="30">
        <f t="shared" si="1"/>
        <v>605</v>
      </c>
      <c r="G39" s="30">
        <f>MAX(0,F39-B8)-B9</f>
        <v>39.799999999999997</v>
      </c>
      <c r="H39" s="30">
        <f t="shared" si="0"/>
        <v>3979.9999999999995</v>
      </c>
    </row>
    <row r="41" spans="6:8" x14ac:dyDescent="0.25">
      <c r="F41" s="49" t="s">
        <v>95</v>
      </c>
      <c r="G41" s="50">
        <f>B10</f>
        <v>565.20000000000005</v>
      </c>
      <c r="H41" s="51">
        <f>H19</f>
        <v>-520</v>
      </c>
    </row>
    <row r="42" spans="6:8" x14ac:dyDescent="0.25">
      <c r="F42" s="52"/>
      <c r="G42" s="53">
        <f>B10</f>
        <v>565.20000000000005</v>
      </c>
      <c r="H42" s="54">
        <f>H39</f>
        <v>3979.9999999999995</v>
      </c>
    </row>
  </sheetData>
  <mergeCells count="12">
    <mergeCell ref="C3:G3"/>
    <mergeCell ref="B14:G14"/>
    <mergeCell ref="C11:G11"/>
    <mergeCell ref="C8:G8"/>
    <mergeCell ref="C9:G9"/>
    <mergeCell ref="C7:G7"/>
    <mergeCell ref="A1:G1"/>
    <mergeCell ref="C12:G12"/>
    <mergeCell ref="C6:G6"/>
    <mergeCell ref="C10:G10"/>
    <mergeCell ref="B5:C5"/>
    <mergeCell ref="C2:G2"/>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2"/>
  <sheetViews>
    <sheetView showGridLines="0" topLeftCell="A7" workbookViewId="0">
      <selection activeCell="K21" sqref="K21"/>
    </sheetView>
  </sheetViews>
  <sheetFormatPr defaultRowHeight="15" x14ac:dyDescent="0.25"/>
  <cols>
    <col min="1" max="1" width="26" customWidth="1"/>
    <col min="2" max="2" width="16" customWidth="1"/>
    <col min="3" max="3" width="36" customWidth="1"/>
    <col min="4" max="4" width="2" customWidth="1"/>
    <col min="5" max="5" width="22" customWidth="1"/>
    <col min="6" max="6" width="25.28515625" customWidth="1"/>
    <col min="7" max="7" width="22" customWidth="1"/>
    <col min="8" max="8" width="23.5703125" customWidth="1"/>
  </cols>
  <sheetData>
    <row r="1" spans="1:8" ht="27.95" customHeight="1" x14ac:dyDescent="0.25">
      <c r="A1" s="14" t="s">
        <v>81</v>
      </c>
      <c r="B1" s="15"/>
      <c r="C1" s="15"/>
      <c r="D1" s="15"/>
      <c r="E1" s="15"/>
      <c r="F1" s="15"/>
      <c r="G1" s="15"/>
    </row>
    <row r="2" spans="1:8" x14ac:dyDescent="0.25">
      <c r="A2" s="7" t="s">
        <v>29</v>
      </c>
      <c r="B2" s="27" t="s">
        <v>88</v>
      </c>
      <c r="C2" s="19"/>
      <c r="D2" s="18"/>
      <c r="E2" s="18"/>
      <c r="F2" s="18"/>
      <c r="G2" s="12"/>
    </row>
    <row r="3" spans="1:8" x14ac:dyDescent="0.25">
      <c r="A3" s="7" t="s">
        <v>30</v>
      </c>
      <c r="B3" s="8" t="s">
        <v>82</v>
      </c>
      <c r="C3" s="19"/>
      <c r="D3" s="18"/>
      <c r="E3" s="18"/>
      <c r="F3" s="18"/>
      <c r="G3" s="12"/>
    </row>
    <row r="5" spans="1:8" x14ac:dyDescent="0.25">
      <c r="A5" s="38" t="s">
        <v>32</v>
      </c>
      <c r="B5" s="43"/>
      <c r="C5" s="44"/>
      <c r="D5" s="45"/>
      <c r="E5" s="45"/>
      <c r="F5" s="45"/>
      <c r="G5" s="48"/>
    </row>
    <row r="6" spans="1:8" x14ac:dyDescent="0.25">
      <c r="A6" s="10" t="s">
        <v>33</v>
      </c>
      <c r="B6" s="39" t="s">
        <v>32</v>
      </c>
      <c r="C6" s="40" t="s">
        <v>34</v>
      </c>
      <c r="D6" s="41"/>
      <c r="E6" s="41"/>
      <c r="F6" s="41"/>
      <c r="G6" s="42"/>
    </row>
    <row r="7" spans="1:8" ht="18" customHeight="1" x14ac:dyDescent="0.25">
      <c r="A7" s="7" t="s">
        <v>35</v>
      </c>
      <c r="B7" s="28">
        <v>540</v>
      </c>
      <c r="C7" s="17" t="s">
        <v>54</v>
      </c>
      <c r="D7" s="18"/>
      <c r="E7" s="18"/>
      <c r="F7" s="18"/>
      <c r="G7" s="12"/>
    </row>
    <row r="8" spans="1:8" ht="18" customHeight="1" x14ac:dyDescent="0.25">
      <c r="A8" s="7" t="s">
        <v>36</v>
      </c>
      <c r="B8" s="28">
        <v>520</v>
      </c>
      <c r="C8" s="17" t="s">
        <v>83</v>
      </c>
      <c r="D8" s="18"/>
      <c r="E8" s="18"/>
      <c r="F8" s="18"/>
      <c r="G8" s="12"/>
    </row>
    <row r="9" spans="1:8" ht="18" customHeight="1" x14ac:dyDescent="0.25">
      <c r="A9" s="7" t="s">
        <v>84</v>
      </c>
      <c r="B9" s="28">
        <v>4.8</v>
      </c>
      <c r="C9" s="17" t="s">
        <v>85</v>
      </c>
      <c r="D9" s="18"/>
      <c r="E9" s="18"/>
      <c r="F9" s="18"/>
      <c r="G9" s="12"/>
    </row>
    <row r="10" spans="1:8" ht="18" customHeight="1" x14ac:dyDescent="0.25">
      <c r="A10" s="7" t="s">
        <v>40</v>
      </c>
      <c r="B10" s="31">
        <f>B8-B9</f>
        <v>515.20000000000005</v>
      </c>
      <c r="C10" s="17" t="s">
        <v>41</v>
      </c>
      <c r="D10" s="18"/>
      <c r="E10" s="18"/>
      <c r="F10" s="18"/>
      <c r="G10" s="12"/>
    </row>
    <row r="11" spans="1:8" ht="18" customHeight="1" x14ac:dyDescent="0.25">
      <c r="A11" s="7" t="s">
        <v>42</v>
      </c>
      <c r="B11" s="31">
        <f>B9</f>
        <v>4.8</v>
      </c>
      <c r="C11" s="17" t="s">
        <v>43</v>
      </c>
      <c r="D11" s="18"/>
      <c r="E11" s="18"/>
      <c r="F11" s="18"/>
      <c r="G11" s="12"/>
    </row>
    <row r="12" spans="1:8" ht="18" customHeight="1" x14ac:dyDescent="0.25">
      <c r="A12" s="7" t="s">
        <v>44</v>
      </c>
      <c r="B12" s="31">
        <f>B8-B9</f>
        <v>515.20000000000005</v>
      </c>
      <c r="C12" s="17" t="s">
        <v>86</v>
      </c>
      <c r="D12" s="18"/>
      <c r="E12" s="18"/>
      <c r="F12" s="18"/>
      <c r="G12" s="12"/>
    </row>
    <row r="14" spans="1:8" ht="18" customHeight="1" x14ac:dyDescent="0.25">
      <c r="A14" s="3" t="s">
        <v>47</v>
      </c>
      <c r="B14" s="36"/>
      <c r="C14" s="20"/>
      <c r="D14" s="20"/>
      <c r="E14" s="20"/>
      <c r="F14" s="20"/>
      <c r="G14" s="24"/>
      <c r="H14" s="25"/>
    </row>
    <row r="15" spans="1:8" ht="18" customHeight="1" x14ac:dyDescent="0.25"/>
    <row r="17" spans="6:8" ht="18" customHeight="1" x14ac:dyDescent="0.25">
      <c r="F17" s="21" t="s">
        <v>48</v>
      </c>
      <c r="G17" s="9"/>
      <c r="H17" s="4"/>
    </row>
    <row r="18" spans="6:8" x14ac:dyDescent="0.25">
      <c r="F18" s="10" t="s">
        <v>49</v>
      </c>
      <c r="G18" s="10" t="s">
        <v>50</v>
      </c>
      <c r="H18" s="10" t="s">
        <v>51</v>
      </c>
    </row>
    <row r="19" spans="6:8" ht="15.95" customHeight="1" x14ac:dyDescent="0.25">
      <c r="F19" s="30">
        <v>475</v>
      </c>
      <c r="G19" s="30">
        <f>MAX(0,B8-F19)-B9</f>
        <v>40.200000000000003</v>
      </c>
      <c r="H19" s="30">
        <f t="shared" ref="H19:H39" si="0">G19*100</f>
        <v>4020.0000000000005</v>
      </c>
    </row>
    <row r="20" spans="6:8" ht="15.95" customHeight="1" x14ac:dyDescent="0.25">
      <c r="F20" s="30">
        <f>F19+5</f>
        <v>480</v>
      </c>
      <c r="G20" s="30">
        <f>MAX(0,B8-F20)-B9</f>
        <v>35.200000000000003</v>
      </c>
      <c r="H20" s="30">
        <f t="shared" si="0"/>
        <v>3520.0000000000005</v>
      </c>
    </row>
    <row r="21" spans="6:8" ht="15.95" customHeight="1" x14ac:dyDescent="0.25">
      <c r="F21" s="30">
        <f t="shared" ref="F21:F39" si="1">F20+5</f>
        <v>485</v>
      </c>
      <c r="G21" s="30">
        <f>MAX(0,B8-F21)-B9</f>
        <v>30.2</v>
      </c>
      <c r="H21" s="30">
        <f t="shared" si="0"/>
        <v>3020</v>
      </c>
    </row>
    <row r="22" spans="6:8" ht="15.95" customHeight="1" x14ac:dyDescent="0.25">
      <c r="F22" s="30">
        <f t="shared" si="1"/>
        <v>490</v>
      </c>
      <c r="G22" s="30">
        <f>MAX(0,B8-F22)-B9</f>
        <v>25.2</v>
      </c>
      <c r="H22" s="30">
        <f t="shared" si="0"/>
        <v>2520</v>
      </c>
    </row>
    <row r="23" spans="6:8" ht="15.95" customHeight="1" x14ac:dyDescent="0.25">
      <c r="F23" s="30">
        <f t="shared" si="1"/>
        <v>495</v>
      </c>
      <c r="G23" s="30">
        <f>MAX(0,B8-F23)-B9</f>
        <v>20.2</v>
      </c>
      <c r="H23" s="30">
        <f t="shared" si="0"/>
        <v>2020</v>
      </c>
    </row>
    <row r="24" spans="6:8" ht="15.95" customHeight="1" x14ac:dyDescent="0.25">
      <c r="F24" s="30">
        <f t="shared" si="1"/>
        <v>500</v>
      </c>
      <c r="G24" s="30">
        <f>MAX(0,B8-F24)-B9</f>
        <v>15.2</v>
      </c>
      <c r="H24" s="30">
        <f t="shared" si="0"/>
        <v>1520</v>
      </c>
    </row>
    <row r="25" spans="6:8" ht="15.95" customHeight="1" x14ac:dyDescent="0.25">
      <c r="F25" s="30">
        <f t="shared" si="1"/>
        <v>505</v>
      </c>
      <c r="G25" s="30">
        <f>MAX(0,B8-F25)-B9</f>
        <v>10.199999999999999</v>
      </c>
      <c r="H25" s="30">
        <f t="shared" si="0"/>
        <v>1019.9999999999999</v>
      </c>
    </row>
    <row r="26" spans="6:8" ht="15.95" customHeight="1" x14ac:dyDescent="0.25">
      <c r="F26" s="30">
        <f t="shared" si="1"/>
        <v>510</v>
      </c>
      <c r="G26" s="30">
        <f>MAX(0,B8-F26)-B9</f>
        <v>5.2</v>
      </c>
      <c r="H26" s="30">
        <f t="shared" si="0"/>
        <v>520</v>
      </c>
    </row>
    <row r="27" spans="6:8" ht="15.95" customHeight="1" x14ac:dyDescent="0.25">
      <c r="F27" s="31">
        <f t="shared" si="1"/>
        <v>515</v>
      </c>
      <c r="G27" s="31">
        <f>MAX(0,B8-F27)-B9</f>
        <v>0.20000000000000018</v>
      </c>
      <c r="H27" s="31">
        <f t="shared" si="0"/>
        <v>20.000000000000018</v>
      </c>
    </row>
    <row r="28" spans="6:8" ht="15.95" customHeight="1" x14ac:dyDescent="0.25">
      <c r="F28" s="31">
        <f t="shared" si="1"/>
        <v>520</v>
      </c>
      <c r="G28" s="31">
        <f>MAX(0,B8-F28)-B9</f>
        <v>-4.8</v>
      </c>
      <c r="H28" s="31">
        <f t="shared" si="0"/>
        <v>-480</v>
      </c>
    </row>
    <row r="29" spans="6:8" ht="15.95" customHeight="1" x14ac:dyDescent="0.25">
      <c r="F29" s="31">
        <f t="shared" si="1"/>
        <v>525</v>
      </c>
      <c r="G29" s="31">
        <f>MAX(0,B8-F29)-B9</f>
        <v>-4.8</v>
      </c>
      <c r="H29" s="31">
        <f t="shared" si="0"/>
        <v>-480</v>
      </c>
    </row>
    <row r="30" spans="6:8" ht="15.95" customHeight="1" x14ac:dyDescent="0.25">
      <c r="F30" s="31">
        <f t="shared" si="1"/>
        <v>530</v>
      </c>
      <c r="G30" s="31">
        <f>MAX(0,B8-F30)-B9</f>
        <v>-4.8</v>
      </c>
      <c r="H30" s="31">
        <f t="shared" si="0"/>
        <v>-480</v>
      </c>
    </row>
    <row r="31" spans="6:8" ht="15.95" customHeight="1" x14ac:dyDescent="0.25">
      <c r="F31" s="31">
        <f t="shared" si="1"/>
        <v>535</v>
      </c>
      <c r="G31" s="31">
        <f>MAX(0,B8-F31)-B9</f>
        <v>-4.8</v>
      </c>
      <c r="H31" s="31">
        <f t="shared" si="0"/>
        <v>-480</v>
      </c>
    </row>
    <row r="32" spans="6:8" ht="15.95" customHeight="1" x14ac:dyDescent="0.25">
      <c r="F32" s="31">
        <f t="shared" si="1"/>
        <v>540</v>
      </c>
      <c r="G32" s="31">
        <f>MAX(0,B8-F32)-B9</f>
        <v>-4.8</v>
      </c>
      <c r="H32" s="31">
        <f t="shared" si="0"/>
        <v>-480</v>
      </c>
    </row>
    <row r="33" spans="6:8" ht="15.95" customHeight="1" x14ac:dyDescent="0.25">
      <c r="F33" s="31">
        <f t="shared" si="1"/>
        <v>545</v>
      </c>
      <c r="G33" s="31">
        <f>MAX(0,B8-F33)-B9</f>
        <v>-4.8</v>
      </c>
      <c r="H33" s="31">
        <f t="shared" si="0"/>
        <v>-480</v>
      </c>
    </row>
    <row r="34" spans="6:8" ht="15.95" customHeight="1" x14ac:dyDescent="0.25">
      <c r="F34" s="31">
        <f t="shared" si="1"/>
        <v>550</v>
      </c>
      <c r="G34" s="31">
        <f>MAX(0,B8-F34)-B9</f>
        <v>-4.8</v>
      </c>
      <c r="H34" s="31">
        <f t="shared" si="0"/>
        <v>-480</v>
      </c>
    </row>
    <row r="35" spans="6:8" ht="15.95" customHeight="1" x14ac:dyDescent="0.25">
      <c r="F35" s="31">
        <f t="shared" si="1"/>
        <v>555</v>
      </c>
      <c r="G35" s="31">
        <f>MAX(0,B8-F35)-B9</f>
        <v>-4.8</v>
      </c>
      <c r="H35" s="31">
        <f t="shared" si="0"/>
        <v>-480</v>
      </c>
    </row>
    <row r="36" spans="6:8" ht="15.95" customHeight="1" x14ac:dyDescent="0.25">
      <c r="F36" s="31">
        <f t="shared" si="1"/>
        <v>560</v>
      </c>
      <c r="G36" s="31">
        <f>MAX(0,B8-F36)-B9</f>
        <v>-4.8</v>
      </c>
      <c r="H36" s="31">
        <f t="shared" si="0"/>
        <v>-480</v>
      </c>
    </row>
    <row r="37" spans="6:8" ht="15.95" customHeight="1" x14ac:dyDescent="0.25">
      <c r="F37" s="31">
        <f t="shared" si="1"/>
        <v>565</v>
      </c>
      <c r="G37" s="31">
        <f>MAX(0,B8-F37)-B9</f>
        <v>-4.8</v>
      </c>
      <c r="H37" s="31">
        <f t="shared" si="0"/>
        <v>-480</v>
      </c>
    </row>
    <row r="38" spans="6:8" ht="15.95" customHeight="1" x14ac:dyDescent="0.25">
      <c r="F38" s="31">
        <f t="shared" si="1"/>
        <v>570</v>
      </c>
      <c r="G38" s="31">
        <f>MAX(0,B8-F38)-B9</f>
        <v>-4.8</v>
      </c>
      <c r="H38" s="31">
        <f t="shared" si="0"/>
        <v>-480</v>
      </c>
    </row>
    <row r="39" spans="6:8" ht="15.95" customHeight="1" x14ac:dyDescent="0.25">
      <c r="F39" s="31">
        <f t="shared" si="1"/>
        <v>575</v>
      </c>
      <c r="G39" s="31">
        <f>MAX(0,B8-F39)-B9</f>
        <v>-4.8</v>
      </c>
      <c r="H39" s="31">
        <f t="shared" si="0"/>
        <v>-480</v>
      </c>
    </row>
    <row r="41" spans="6:8" x14ac:dyDescent="0.25">
      <c r="F41" s="49" t="s">
        <v>95</v>
      </c>
      <c r="G41" s="50">
        <f>B10</f>
        <v>515.20000000000005</v>
      </c>
      <c r="H41" s="51">
        <f>H39</f>
        <v>-480</v>
      </c>
    </row>
    <row r="42" spans="6:8" x14ac:dyDescent="0.25">
      <c r="F42" s="52"/>
      <c r="G42" s="53">
        <f>B12</f>
        <v>515.20000000000005</v>
      </c>
      <c r="H42" s="54">
        <f>H19</f>
        <v>4020.0000000000005</v>
      </c>
    </row>
  </sheetData>
  <mergeCells count="12">
    <mergeCell ref="C3:G3"/>
    <mergeCell ref="B14:G14"/>
    <mergeCell ref="C11:G11"/>
    <mergeCell ref="C8:G8"/>
    <mergeCell ref="C9:G9"/>
    <mergeCell ref="C7:G7"/>
    <mergeCell ref="A1:G1"/>
    <mergeCell ref="C12:G12"/>
    <mergeCell ref="C6:G6"/>
    <mergeCell ref="C10:G10"/>
    <mergeCell ref="B5:C5"/>
    <mergeCell ref="C2:G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showGridLines="0" topLeftCell="A13" workbookViewId="0">
      <selection activeCell="C44" sqref="C44"/>
    </sheetView>
  </sheetViews>
  <sheetFormatPr defaultRowHeight="15" x14ac:dyDescent="0.25"/>
  <cols>
    <col min="1" max="1" width="26" customWidth="1"/>
    <col min="2" max="2" width="16" customWidth="1"/>
    <col min="3" max="3" width="36" customWidth="1"/>
    <col min="4" max="4" width="2" customWidth="1"/>
    <col min="5" max="5" width="22" customWidth="1"/>
    <col min="6" max="6" width="24.85546875" customWidth="1"/>
    <col min="7" max="7" width="22" customWidth="1"/>
    <col min="8" max="8" width="23.85546875" customWidth="1"/>
  </cols>
  <sheetData>
    <row r="1" spans="1:7" ht="27.95" customHeight="1" x14ac:dyDescent="0.25">
      <c r="A1" s="26" t="s">
        <v>52</v>
      </c>
      <c r="B1" s="15"/>
      <c r="C1" s="15"/>
      <c r="D1" s="15"/>
      <c r="E1" s="15"/>
      <c r="F1" s="15"/>
      <c r="G1" s="15"/>
    </row>
    <row r="2" spans="1:7" x14ac:dyDescent="0.25">
      <c r="A2" s="7" t="s">
        <v>29</v>
      </c>
      <c r="B2" s="27" t="s">
        <v>88</v>
      </c>
      <c r="C2" s="19"/>
      <c r="D2" s="18"/>
      <c r="E2" s="18"/>
      <c r="F2" s="18"/>
      <c r="G2" s="12"/>
    </row>
    <row r="3" spans="1:7" x14ac:dyDescent="0.25">
      <c r="A3" s="7" t="s">
        <v>30</v>
      </c>
      <c r="B3" s="8" t="s">
        <v>53</v>
      </c>
      <c r="C3" s="19"/>
      <c r="D3" s="18"/>
      <c r="E3" s="18"/>
      <c r="F3" s="18"/>
      <c r="G3" s="12"/>
    </row>
    <row r="5" spans="1:7" x14ac:dyDescent="0.25">
      <c r="A5" s="38" t="s">
        <v>32</v>
      </c>
      <c r="B5" s="43"/>
      <c r="C5" s="44"/>
      <c r="D5" s="46"/>
      <c r="E5" s="46"/>
      <c r="F5" s="46"/>
      <c r="G5" s="47"/>
    </row>
    <row r="6" spans="1:7" x14ac:dyDescent="0.25">
      <c r="A6" s="10" t="s">
        <v>33</v>
      </c>
      <c r="B6" s="39" t="s">
        <v>32</v>
      </c>
      <c r="C6" s="40" t="s">
        <v>34</v>
      </c>
      <c r="D6" s="41"/>
      <c r="E6" s="41"/>
      <c r="F6" s="41"/>
      <c r="G6" s="42"/>
    </row>
    <row r="7" spans="1:7" ht="18" customHeight="1" x14ac:dyDescent="0.25">
      <c r="A7" s="7" t="s">
        <v>35</v>
      </c>
      <c r="B7" s="28">
        <v>540</v>
      </c>
      <c r="C7" s="17" t="s">
        <v>54</v>
      </c>
      <c r="D7" s="18"/>
      <c r="E7" s="18"/>
      <c r="F7" s="18"/>
      <c r="G7" s="12"/>
    </row>
    <row r="8" spans="1:7" ht="18" customHeight="1" x14ac:dyDescent="0.25">
      <c r="A8" s="7" t="s">
        <v>55</v>
      </c>
      <c r="B8" s="28">
        <v>550</v>
      </c>
      <c r="C8" s="17" t="s">
        <v>56</v>
      </c>
      <c r="D8" s="18"/>
      <c r="E8" s="18"/>
      <c r="F8" s="18"/>
      <c r="G8" s="12"/>
    </row>
    <row r="9" spans="1:7" ht="18" customHeight="1" x14ac:dyDescent="0.25">
      <c r="A9" s="7" t="s">
        <v>57</v>
      </c>
      <c r="B9" s="28">
        <v>570</v>
      </c>
      <c r="C9" s="17" t="s">
        <v>58</v>
      </c>
      <c r="D9" s="18"/>
      <c r="E9" s="18"/>
      <c r="F9" s="18"/>
      <c r="G9" s="12"/>
    </row>
    <row r="10" spans="1:7" ht="18" customHeight="1" x14ac:dyDescent="0.25">
      <c r="A10" s="7" t="s">
        <v>59</v>
      </c>
      <c r="B10" s="28">
        <v>8.5</v>
      </c>
      <c r="C10" s="17" t="s">
        <v>60</v>
      </c>
      <c r="D10" s="18"/>
      <c r="E10" s="18"/>
      <c r="F10" s="18"/>
      <c r="G10" s="12"/>
    </row>
    <row r="11" spans="1:7" ht="30" customHeight="1" x14ac:dyDescent="0.25">
      <c r="A11" s="7" t="s">
        <v>61</v>
      </c>
      <c r="B11" s="28">
        <v>3.2</v>
      </c>
      <c r="C11" s="17" t="s">
        <v>62</v>
      </c>
      <c r="D11" s="18"/>
      <c r="E11" s="18"/>
      <c r="F11" s="18"/>
      <c r="G11" s="12"/>
    </row>
    <row r="12" spans="1:7" ht="18" customHeight="1" x14ac:dyDescent="0.25">
      <c r="A12" s="7" t="s">
        <v>63</v>
      </c>
      <c r="B12" s="31">
        <f>B10-B11</f>
        <v>5.3</v>
      </c>
      <c r="C12" s="17" t="s">
        <v>64</v>
      </c>
      <c r="D12" s="18"/>
      <c r="E12" s="18"/>
      <c r="F12" s="18"/>
      <c r="G12" s="12"/>
    </row>
    <row r="13" spans="1:7" ht="18" customHeight="1" x14ac:dyDescent="0.25">
      <c r="A13" s="7" t="s">
        <v>40</v>
      </c>
      <c r="B13" s="31">
        <f>B8+B12</f>
        <v>555.29999999999995</v>
      </c>
      <c r="C13" s="17" t="s">
        <v>65</v>
      </c>
      <c r="D13" s="18"/>
      <c r="E13" s="18"/>
      <c r="F13" s="18"/>
      <c r="G13" s="12"/>
    </row>
    <row r="14" spans="1:7" ht="18" customHeight="1" x14ac:dyDescent="0.25">
      <c r="A14" s="7" t="s">
        <v>44</v>
      </c>
      <c r="B14" s="31">
        <f>B9-B8-B12</f>
        <v>14.7</v>
      </c>
      <c r="C14" s="17" t="s">
        <v>66</v>
      </c>
      <c r="D14" s="18"/>
      <c r="E14" s="18"/>
      <c r="F14" s="18"/>
      <c r="G14" s="12"/>
    </row>
    <row r="15" spans="1:7" ht="18" customHeight="1" x14ac:dyDescent="0.25">
      <c r="A15" s="7" t="s">
        <v>42</v>
      </c>
      <c r="B15" s="31">
        <f>B12</f>
        <v>5.3</v>
      </c>
      <c r="C15" s="17" t="s">
        <v>67</v>
      </c>
      <c r="D15" s="18"/>
      <c r="E15" s="18"/>
      <c r="F15" s="18"/>
      <c r="G15" s="12"/>
    </row>
    <row r="17" spans="1:8" ht="18" customHeight="1" x14ac:dyDescent="0.25">
      <c r="A17" s="3" t="s">
        <v>47</v>
      </c>
      <c r="B17" s="36"/>
      <c r="C17" s="20"/>
      <c r="D17" s="20"/>
      <c r="E17" s="20"/>
      <c r="F17" s="20"/>
      <c r="G17" s="24"/>
      <c r="H17" s="23"/>
    </row>
    <row r="18" spans="1:8" ht="18" customHeight="1" x14ac:dyDescent="0.25"/>
    <row r="20" spans="1:8" ht="18" customHeight="1" x14ac:dyDescent="0.25">
      <c r="F20" s="21" t="s">
        <v>48</v>
      </c>
      <c r="G20" s="9"/>
      <c r="H20" s="4"/>
    </row>
    <row r="21" spans="1:8" x14ac:dyDescent="0.25">
      <c r="F21" s="10" t="s">
        <v>49</v>
      </c>
      <c r="G21" s="10" t="s">
        <v>50</v>
      </c>
      <c r="H21" s="10" t="s">
        <v>51</v>
      </c>
    </row>
    <row r="22" spans="1:8" ht="15.95" customHeight="1" x14ac:dyDescent="0.25">
      <c r="F22" s="29">
        <v>520</v>
      </c>
      <c r="G22" s="29">
        <f>MAX(0,F22-B8)-MAX(0,F22-B9)-(B10-B11)</f>
        <v>-5.3</v>
      </c>
      <c r="H22" s="29">
        <f t="shared" ref="H22:H42" si="0">G22*100</f>
        <v>-530</v>
      </c>
    </row>
    <row r="23" spans="1:8" ht="15.95" customHeight="1" x14ac:dyDescent="0.25">
      <c r="F23" s="29">
        <f>F22+5</f>
        <v>525</v>
      </c>
      <c r="G23" s="29">
        <f>MAX(0,F23-B8)-MAX(0,F23-B9)-(B10-B11)</f>
        <v>-5.3</v>
      </c>
      <c r="H23" s="29">
        <f t="shared" si="0"/>
        <v>-530</v>
      </c>
    </row>
    <row r="24" spans="1:8" ht="15.95" customHeight="1" x14ac:dyDescent="0.25">
      <c r="F24" s="29">
        <f t="shared" ref="F24:F42" si="1">F23+5</f>
        <v>530</v>
      </c>
      <c r="G24" s="29">
        <f>MAX(0,F24-B8)-MAX(0,F24-B9)-(B10-B11)</f>
        <v>-5.3</v>
      </c>
      <c r="H24" s="29">
        <f t="shared" si="0"/>
        <v>-530</v>
      </c>
    </row>
    <row r="25" spans="1:8" ht="15.95" customHeight="1" x14ac:dyDescent="0.25">
      <c r="F25" s="29">
        <f t="shared" si="1"/>
        <v>535</v>
      </c>
      <c r="G25" s="29">
        <f>MAX(0,F25-B8)-MAX(0,F25-B9)-(B10-B11)</f>
        <v>-5.3</v>
      </c>
      <c r="H25" s="29">
        <f t="shared" si="0"/>
        <v>-530</v>
      </c>
    </row>
    <row r="26" spans="1:8" ht="15.95" customHeight="1" x14ac:dyDescent="0.25">
      <c r="F26" s="29">
        <f t="shared" si="1"/>
        <v>540</v>
      </c>
      <c r="G26" s="29">
        <f>MAX(0,F26-B8)-MAX(0,F26-B9)-(B10-B11)</f>
        <v>-5.3</v>
      </c>
      <c r="H26" s="29">
        <f t="shared" si="0"/>
        <v>-530</v>
      </c>
    </row>
    <row r="27" spans="1:8" ht="15.95" customHeight="1" x14ac:dyDescent="0.25">
      <c r="F27" s="29">
        <f t="shared" si="1"/>
        <v>545</v>
      </c>
      <c r="G27" s="29">
        <f>MAX(0,F27-B8)-MAX(0,F27-B9)-(B10-B11)</f>
        <v>-5.3</v>
      </c>
      <c r="H27" s="29">
        <f t="shared" si="0"/>
        <v>-530</v>
      </c>
    </row>
    <row r="28" spans="1:8" ht="15.95" customHeight="1" x14ac:dyDescent="0.25">
      <c r="F28" s="29">
        <f t="shared" si="1"/>
        <v>550</v>
      </c>
      <c r="G28" s="29">
        <f>MAX(0,F28-B8)-MAX(0,F28-B9)-(B10-B11)</f>
        <v>-5.3</v>
      </c>
      <c r="H28" s="29">
        <f t="shared" si="0"/>
        <v>-530</v>
      </c>
    </row>
    <row r="29" spans="1:8" ht="15.95" customHeight="1" x14ac:dyDescent="0.25">
      <c r="F29" s="29">
        <f t="shared" si="1"/>
        <v>555</v>
      </c>
      <c r="G29" s="29">
        <f>MAX(0,F29-B8)-MAX(0,F29-B9)-(B10-B11)</f>
        <v>-0.29999999999999982</v>
      </c>
      <c r="H29" s="29">
        <f t="shared" si="0"/>
        <v>-29.999999999999982</v>
      </c>
    </row>
    <row r="30" spans="1:8" ht="15.95" customHeight="1" x14ac:dyDescent="0.25">
      <c r="F30" s="30">
        <f t="shared" si="1"/>
        <v>560</v>
      </c>
      <c r="G30" s="30">
        <f>MAX(0,F30-B8)-MAX(0,F30-B9)-(B10-B11)</f>
        <v>4.7</v>
      </c>
      <c r="H30" s="30">
        <f t="shared" si="0"/>
        <v>470</v>
      </c>
    </row>
    <row r="31" spans="1:8" ht="15.95" customHeight="1" x14ac:dyDescent="0.25">
      <c r="F31" s="30">
        <f t="shared" si="1"/>
        <v>565</v>
      </c>
      <c r="G31" s="30">
        <f>MAX(0,F31-B8)-MAX(0,F31-B9)-(B10-B11)</f>
        <v>9.6999999999999993</v>
      </c>
      <c r="H31" s="30">
        <f t="shared" si="0"/>
        <v>969.99999999999989</v>
      </c>
    </row>
    <row r="32" spans="1:8" ht="15.95" customHeight="1" x14ac:dyDescent="0.25">
      <c r="F32" s="30">
        <f t="shared" si="1"/>
        <v>570</v>
      </c>
      <c r="G32" s="30">
        <f>MAX(0,F32-B8)-MAX(0,F32-B9)-(B10-B11)</f>
        <v>14.7</v>
      </c>
      <c r="H32" s="30">
        <f t="shared" si="0"/>
        <v>1470</v>
      </c>
    </row>
    <row r="33" spans="6:8" ht="15.95" customHeight="1" x14ac:dyDescent="0.25">
      <c r="F33" s="30">
        <f t="shared" si="1"/>
        <v>575</v>
      </c>
      <c r="G33" s="30">
        <f>MAX(0,F33-B8)-MAX(0,F33-B9)-(B10-B11)</f>
        <v>14.7</v>
      </c>
      <c r="H33" s="30">
        <f t="shared" si="0"/>
        <v>1470</v>
      </c>
    </row>
    <row r="34" spans="6:8" ht="15.95" customHeight="1" x14ac:dyDescent="0.25">
      <c r="F34" s="30">
        <f t="shared" si="1"/>
        <v>580</v>
      </c>
      <c r="G34" s="30">
        <f>MAX(0,F34-B8)-MAX(0,F34-B9)-(B10-B11)</f>
        <v>14.7</v>
      </c>
      <c r="H34" s="30">
        <f t="shared" si="0"/>
        <v>1470</v>
      </c>
    </row>
    <row r="35" spans="6:8" ht="15.95" customHeight="1" x14ac:dyDescent="0.25">
      <c r="F35" s="30">
        <f t="shared" si="1"/>
        <v>585</v>
      </c>
      <c r="G35" s="30">
        <f>MAX(0,F35-B8)-MAX(0,F35-B9)-(B10-B11)</f>
        <v>14.7</v>
      </c>
      <c r="H35" s="30">
        <f t="shared" si="0"/>
        <v>1470</v>
      </c>
    </row>
    <row r="36" spans="6:8" ht="15.95" customHeight="1" x14ac:dyDescent="0.25">
      <c r="F36" s="30">
        <f t="shared" si="1"/>
        <v>590</v>
      </c>
      <c r="G36" s="30">
        <f>MAX(0,F36-B8)-MAX(0,F36-B9)-(B10-B11)</f>
        <v>14.7</v>
      </c>
      <c r="H36" s="30">
        <f t="shared" si="0"/>
        <v>1470</v>
      </c>
    </row>
    <row r="37" spans="6:8" ht="15.95" customHeight="1" x14ac:dyDescent="0.25">
      <c r="F37" s="30">
        <f t="shared" si="1"/>
        <v>595</v>
      </c>
      <c r="G37" s="30">
        <f>MAX(0,F37-B8)-MAX(0,F37-B9)-(B10-B11)</f>
        <v>14.7</v>
      </c>
      <c r="H37" s="30">
        <f t="shared" si="0"/>
        <v>1470</v>
      </c>
    </row>
    <row r="38" spans="6:8" ht="15.95" customHeight="1" x14ac:dyDescent="0.25">
      <c r="F38" s="30">
        <f t="shared" si="1"/>
        <v>600</v>
      </c>
      <c r="G38" s="30">
        <f>MAX(0,F38-B8)-MAX(0,F38-B9)-(B10-B11)</f>
        <v>14.7</v>
      </c>
      <c r="H38" s="30">
        <f t="shared" si="0"/>
        <v>1470</v>
      </c>
    </row>
    <row r="39" spans="6:8" x14ac:dyDescent="0.25">
      <c r="F39" s="30">
        <f t="shared" si="1"/>
        <v>605</v>
      </c>
      <c r="G39" s="30">
        <f>MAX(0,F39-B8)-MAX(0,F39-B9)-(B10-B11)</f>
        <v>14.7</v>
      </c>
      <c r="H39" s="30">
        <f t="shared" si="0"/>
        <v>1470</v>
      </c>
    </row>
    <row r="40" spans="6:8" x14ac:dyDescent="0.25">
      <c r="F40" s="30">
        <f t="shared" si="1"/>
        <v>610</v>
      </c>
      <c r="G40" s="30">
        <f>MAX(0,F40-B8)-MAX(0,F40-B9)-(B10-B11)</f>
        <v>14.7</v>
      </c>
      <c r="H40" s="30">
        <f t="shared" si="0"/>
        <v>1470</v>
      </c>
    </row>
    <row r="41" spans="6:8" x14ac:dyDescent="0.25">
      <c r="F41" s="30">
        <f t="shared" si="1"/>
        <v>615</v>
      </c>
      <c r="G41" s="30">
        <f>MAX(0,F41-B8)-MAX(0,F41-B9)-(B10-B11)</f>
        <v>14.7</v>
      </c>
      <c r="H41" s="30">
        <f t="shared" si="0"/>
        <v>1470</v>
      </c>
    </row>
    <row r="42" spans="6:8" x14ac:dyDescent="0.25">
      <c r="F42" s="30">
        <f t="shared" si="1"/>
        <v>620</v>
      </c>
      <c r="G42" s="30">
        <f>MAX(0,F42-B8)-MAX(0,F42-B9)-(B10-B11)</f>
        <v>14.7</v>
      </c>
      <c r="H42" s="30">
        <f t="shared" si="0"/>
        <v>1470</v>
      </c>
    </row>
    <row r="44" spans="6:8" x14ac:dyDescent="0.25">
      <c r="F44" s="49" t="s">
        <v>95</v>
      </c>
      <c r="G44" s="50">
        <f>B13</f>
        <v>555.29999999999995</v>
      </c>
      <c r="H44" s="51">
        <f>H42</f>
        <v>1470</v>
      </c>
    </row>
    <row r="45" spans="6:8" x14ac:dyDescent="0.25">
      <c r="F45" s="52"/>
      <c r="G45" s="53">
        <f>B13</f>
        <v>555.29999999999995</v>
      </c>
      <c r="H45" s="54">
        <f>H22</f>
        <v>-530</v>
      </c>
    </row>
  </sheetData>
  <mergeCells count="15">
    <mergeCell ref="C14:G14"/>
    <mergeCell ref="C13:G13"/>
    <mergeCell ref="C8:G8"/>
    <mergeCell ref="C9:G9"/>
    <mergeCell ref="C7:G7"/>
    <mergeCell ref="A1:G1"/>
    <mergeCell ref="C12:G12"/>
    <mergeCell ref="C6:G6"/>
    <mergeCell ref="C10:G10"/>
    <mergeCell ref="B5:C5"/>
    <mergeCell ref="C2:G2"/>
    <mergeCell ref="C15:G15"/>
    <mergeCell ref="B17:G17"/>
    <mergeCell ref="C11:G11"/>
    <mergeCell ref="C3:G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6"/>
  <sheetViews>
    <sheetView showGridLines="0" topLeftCell="A5" workbookViewId="0">
      <selection activeCell="K30" sqref="K30"/>
    </sheetView>
  </sheetViews>
  <sheetFormatPr defaultRowHeight="15" x14ac:dyDescent="0.25"/>
  <cols>
    <col min="1" max="1" width="26" customWidth="1"/>
    <col min="2" max="2" width="16" customWidth="1"/>
    <col min="3" max="3" width="36" customWidth="1"/>
    <col min="4" max="4" width="2" customWidth="1"/>
    <col min="5" max="5" width="22" customWidth="1"/>
    <col min="6" max="6" width="24" customWidth="1"/>
    <col min="7" max="7" width="22" customWidth="1"/>
    <col min="8" max="8" width="22.5703125" customWidth="1"/>
  </cols>
  <sheetData>
    <row r="1" spans="1:8" ht="27.95" customHeight="1" x14ac:dyDescent="0.25">
      <c r="A1" s="14" t="s">
        <v>68</v>
      </c>
      <c r="B1" s="15"/>
      <c r="C1" s="15"/>
      <c r="D1" s="15"/>
      <c r="E1" s="15"/>
      <c r="F1" s="15"/>
      <c r="G1" s="15"/>
    </row>
    <row r="2" spans="1:8" x14ac:dyDescent="0.25">
      <c r="A2" s="7" t="s">
        <v>29</v>
      </c>
      <c r="B2" s="27" t="s">
        <v>88</v>
      </c>
      <c r="C2" s="19"/>
      <c r="D2" s="18"/>
      <c r="E2" s="18"/>
      <c r="F2" s="18"/>
      <c r="G2" s="12"/>
    </row>
    <row r="3" spans="1:8" x14ac:dyDescent="0.25">
      <c r="A3" s="7" t="s">
        <v>30</v>
      </c>
      <c r="B3" s="8" t="s">
        <v>69</v>
      </c>
      <c r="C3" s="19"/>
      <c r="D3" s="18"/>
      <c r="E3" s="18"/>
      <c r="F3" s="18"/>
      <c r="G3" s="12"/>
    </row>
    <row r="5" spans="1:8" x14ac:dyDescent="0.25">
      <c r="A5" s="38" t="s">
        <v>32</v>
      </c>
      <c r="B5" s="43"/>
      <c r="C5" s="44"/>
      <c r="D5" s="45"/>
      <c r="E5" s="45"/>
      <c r="F5" s="45"/>
      <c r="G5" s="48"/>
    </row>
    <row r="6" spans="1:8" x14ac:dyDescent="0.25">
      <c r="A6" s="10" t="s">
        <v>33</v>
      </c>
      <c r="B6" s="39" t="s">
        <v>32</v>
      </c>
      <c r="C6" s="40" t="s">
        <v>34</v>
      </c>
      <c r="D6" s="41"/>
      <c r="E6" s="41"/>
      <c r="F6" s="41"/>
      <c r="G6" s="42"/>
    </row>
    <row r="7" spans="1:8" ht="18" customHeight="1" x14ac:dyDescent="0.25">
      <c r="A7" s="7" t="s">
        <v>70</v>
      </c>
      <c r="B7" s="28">
        <v>540</v>
      </c>
      <c r="C7" s="17" t="s">
        <v>71</v>
      </c>
      <c r="D7" s="18"/>
      <c r="E7" s="18"/>
      <c r="F7" s="18"/>
      <c r="G7" s="12"/>
    </row>
    <row r="8" spans="1:8" ht="18" customHeight="1" x14ac:dyDescent="0.25">
      <c r="A8" s="7" t="s">
        <v>72</v>
      </c>
      <c r="B8" s="28">
        <v>560</v>
      </c>
      <c r="C8" s="17" t="s">
        <v>73</v>
      </c>
      <c r="D8" s="18"/>
      <c r="E8" s="18"/>
      <c r="F8" s="18"/>
      <c r="G8" s="12"/>
    </row>
    <row r="9" spans="1:8" ht="18" customHeight="1" x14ac:dyDescent="0.25">
      <c r="A9" s="7" t="s">
        <v>74</v>
      </c>
      <c r="B9" s="28">
        <v>5.2</v>
      </c>
      <c r="C9" s="17" t="s">
        <v>75</v>
      </c>
      <c r="D9" s="18"/>
      <c r="E9" s="18"/>
      <c r="F9" s="18"/>
      <c r="G9" s="12"/>
    </row>
    <row r="10" spans="1:8" ht="18" customHeight="1" x14ac:dyDescent="0.25">
      <c r="A10" s="7" t="s">
        <v>40</v>
      </c>
      <c r="B10" s="31">
        <f>B7-B9</f>
        <v>534.79999999999995</v>
      </c>
      <c r="C10" s="17" t="s">
        <v>76</v>
      </c>
      <c r="D10" s="18"/>
      <c r="E10" s="18"/>
      <c r="F10" s="18"/>
      <c r="G10" s="12"/>
    </row>
    <row r="11" spans="1:8" ht="18" customHeight="1" x14ac:dyDescent="0.25">
      <c r="A11" s="7" t="s">
        <v>77</v>
      </c>
      <c r="B11" s="31">
        <f>B8-B7+B9</f>
        <v>25.2</v>
      </c>
      <c r="C11" s="17" t="s">
        <v>78</v>
      </c>
      <c r="D11" s="18"/>
      <c r="E11" s="18"/>
      <c r="F11" s="18"/>
      <c r="G11" s="12"/>
    </row>
    <row r="12" spans="1:8" ht="18" customHeight="1" x14ac:dyDescent="0.25">
      <c r="A12" s="7" t="s">
        <v>79</v>
      </c>
      <c r="B12" s="31">
        <f>-(B7-B9)</f>
        <v>-534.79999999999995</v>
      </c>
      <c r="C12" s="17" t="s">
        <v>80</v>
      </c>
      <c r="D12" s="18"/>
      <c r="E12" s="18"/>
      <c r="F12" s="18"/>
      <c r="G12" s="12"/>
    </row>
    <row r="13" spans="1:8" x14ac:dyDescent="0.25">
      <c r="H13" s="22"/>
    </row>
    <row r="14" spans="1:8" ht="18" customHeight="1" x14ac:dyDescent="0.25">
      <c r="A14" s="3" t="s">
        <v>47</v>
      </c>
      <c r="B14" s="36"/>
      <c r="C14" s="20"/>
      <c r="D14" s="20"/>
      <c r="E14" s="20"/>
      <c r="F14" s="20"/>
      <c r="G14" s="24"/>
      <c r="H14" s="25"/>
    </row>
    <row r="15" spans="1:8" ht="18" customHeight="1" x14ac:dyDescent="0.25">
      <c r="H15" s="22"/>
    </row>
    <row r="17" spans="6:8" ht="18" customHeight="1" x14ac:dyDescent="0.25">
      <c r="F17" s="21" t="s">
        <v>48</v>
      </c>
      <c r="G17" s="9"/>
      <c r="H17" s="4"/>
    </row>
    <row r="18" spans="6:8" x14ac:dyDescent="0.25">
      <c r="F18" s="10" t="s">
        <v>49</v>
      </c>
      <c r="G18" s="10" t="s">
        <v>50</v>
      </c>
      <c r="H18" s="10" t="s">
        <v>51</v>
      </c>
    </row>
    <row r="19" spans="6:8" ht="15.95" customHeight="1" x14ac:dyDescent="0.25">
      <c r="F19" s="29">
        <v>475</v>
      </c>
      <c r="G19" s="29">
        <f>(F19-B7)+B9-MAX(0,F19-B8)</f>
        <v>-59.8</v>
      </c>
      <c r="H19" s="29">
        <f t="shared" ref="H19:H45" si="0">G19*100</f>
        <v>-5980</v>
      </c>
    </row>
    <row r="20" spans="6:8" ht="15.95" customHeight="1" x14ac:dyDescent="0.25">
      <c r="F20" s="29">
        <f>F19+5</f>
        <v>480</v>
      </c>
      <c r="G20" s="29">
        <f>(F20-B7)+B9-MAX(0,F20-B8)</f>
        <v>-54.8</v>
      </c>
      <c r="H20" s="29">
        <f t="shared" si="0"/>
        <v>-5480</v>
      </c>
    </row>
    <row r="21" spans="6:8" ht="15.95" customHeight="1" x14ac:dyDescent="0.25">
      <c r="F21" s="29">
        <f t="shared" ref="F21:F45" si="1">F20+5</f>
        <v>485</v>
      </c>
      <c r="G21" s="29">
        <f>(F21-B7)+B9-MAX(0,F21-B8)</f>
        <v>-49.8</v>
      </c>
      <c r="H21" s="29">
        <f t="shared" si="0"/>
        <v>-4980</v>
      </c>
    </row>
    <row r="22" spans="6:8" ht="15.95" customHeight="1" x14ac:dyDescent="0.25">
      <c r="F22" s="29">
        <f t="shared" si="1"/>
        <v>490</v>
      </c>
      <c r="G22" s="29">
        <f>(F22-B7)+B9-MAX(0,F22-B8)</f>
        <v>-44.8</v>
      </c>
      <c r="H22" s="29">
        <f t="shared" si="0"/>
        <v>-4480</v>
      </c>
    </row>
    <row r="23" spans="6:8" ht="15.95" customHeight="1" x14ac:dyDescent="0.25">
      <c r="F23" s="29">
        <f t="shared" si="1"/>
        <v>495</v>
      </c>
      <c r="G23" s="29">
        <f>(F23-B7)+B9-MAX(0,F23-B8)</f>
        <v>-39.799999999999997</v>
      </c>
      <c r="H23" s="29">
        <f t="shared" si="0"/>
        <v>-3979.9999999999995</v>
      </c>
    </row>
    <row r="24" spans="6:8" ht="15.95" customHeight="1" x14ac:dyDescent="0.25">
      <c r="F24" s="29">
        <f t="shared" si="1"/>
        <v>500</v>
      </c>
      <c r="G24" s="29">
        <f>(F24-B7)+B9-MAX(0,F24-B8)</f>
        <v>-34.799999999999997</v>
      </c>
      <c r="H24" s="29">
        <f t="shared" si="0"/>
        <v>-3479.9999999999995</v>
      </c>
    </row>
    <row r="25" spans="6:8" ht="15.95" customHeight="1" x14ac:dyDescent="0.25">
      <c r="F25" s="29">
        <f t="shared" si="1"/>
        <v>505</v>
      </c>
      <c r="G25" s="29">
        <f>(F25-B7)+B9-MAX(0,F25-B8)</f>
        <v>-29.8</v>
      </c>
      <c r="H25" s="29">
        <f t="shared" si="0"/>
        <v>-2980</v>
      </c>
    </row>
    <row r="26" spans="6:8" ht="15.95" customHeight="1" x14ac:dyDescent="0.25">
      <c r="F26" s="29">
        <f t="shared" si="1"/>
        <v>510</v>
      </c>
      <c r="G26" s="29">
        <f>(F26-B7)+B9-MAX(0,F26-B8)</f>
        <v>-24.8</v>
      </c>
      <c r="H26" s="29">
        <f t="shared" si="0"/>
        <v>-2480</v>
      </c>
    </row>
    <row r="27" spans="6:8" ht="15.95" customHeight="1" x14ac:dyDescent="0.25">
      <c r="F27" s="29">
        <f t="shared" si="1"/>
        <v>515</v>
      </c>
      <c r="G27" s="29">
        <f>(F27-B7)+B9-MAX(0,F27-B8)</f>
        <v>-19.8</v>
      </c>
      <c r="H27" s="29">
        <f t="shared" si="0"/>
        <v>-1980</v>
      </c>
    </row>
    <row r="28" spans="6:8" ht="15.95" customHeight="1" x14ac:dyDescent="0.25">
      <c r="F28" s="29">
        <f t="shared" si="1"/>
        <v>520</v>
      </c>
      <c r="G28" s="29">
        <f>(F28-B7)+B9-MAX(0,F28-B8)</f>
        <v>-14.8</v>
      </c>
      <c r="H28" s="29">
        <f t="shared" si="0"/>
        <v>-1480</v>
      </c>
    </row>
    <row r="29" spans="6:8" ht="15.95" customHeight="1" x14ac:dyDescent="0.25">
      <c r="F29" s="29">
        <f t="shared" si="1"/>
        <v>525</v>
      </c>
      <c r="G29" s="29">
        <f>(F29-B7)+B9-MAX(0,F29-B8)</f>
        <v>-9.8000000000000007</v>
      </c>
      <c r="H29" s="29">
        <f t="shared" si="0"/>
        <v>-980.00000000000011</v>
      </c>
    </row>
    <row r="30" spans="6:8" ht="15.95" customHeight="1" x14ac:dyDescent="0.25">
      <c r="F30" s="30">
        <f t="shared" si="1"/>
        <v>530</v>
      </c>
      <c r="G30" s="30">
        <f>(F30-B7)+B9-MAX(0,F30-B8)</f>
        <v>-4.8</v>
      </c>
      <c r="H30" s="30">
        <f t="shared" si="0"/>
        <v>-480</v>
      </c>
    </row>
    <row r="31" spans="6:8" ht="15.95" customHeight="1" x14ac:dyDescent="0.25">
      <c r="F31" s="30">
        <f t="shared" si="1"/>
        <v>535</v>
      </c>
      <c r="G31" s="30">
        <f>(F31-B7)+B9-MAX(0,F31-B8)</f>
        <v>0.20000000000000018</v>
      </c>
      <c r="H31" s="30">
        <f t="shared" si="0"/>
        <v>20.000000000000018</v>
      </c>
    </row>
    <row r="32" spans="6:8" ht="15.95" customHeight="1" x14ac:dyDescent="0.25">
      <c r="F32" s="30">
        <f t="shared" si="1"/>
        <v>540</v>
      </c>
      <c r="G32" s="30">
        <f>(F32-B7)+B9-MAX(0,F32-B8)</f>
        <v>5.2</v>
      </c>
      <c r="H32" s="30">
        <f t="shared" si="0"/>
        <v>520</v>
      </c>
    </row>
    <row r="33" spans="6:8" ht="15.95" customHeight="1" x14ac:dyDescent="0.25">
      <c r="F33" s="30">
        <f t="shared" si="1"/>
        <v>545</v>
      </c>
      <c r="G33" s="30">
        <f>(F33-B7)+B9-MAX(0,F33-B8)</f>
        <v>10.199999999999999</v>
      </c>
      <c r="H33" s="30">
        <f t="shared" si="0"/>
        <v>1019.9999999999999</v>
      </c>
    </row>
    <row r="34" spans="6:8" ht="15.95" customHeight="1" x14ac:dyDescent="0.25">
      <c r="F34" s="30">
        <f t="shared" si="1"/>
        <v>550</v>
      </c>
      <c r="G34" s="30">
        <f>(F34-B7)+B9-MAX(0,F34-B8)</f>
        <v>15.2</v>
      </c>
      <c r="H34" s="30">
        <f t="shared" si="0"/>
        <v>1520</v>
      </c>
    </row>
    <row r="35" spans="6:8" ht="15.95" customHeight="1" x14ac:dyDescent="0.25">
      <c r="F35" s="30">
        <f t="shared" si="1"/>
        <v>555</v>
      </c>
      <c r="G35" s="30">
        <f>(F35-B7)+B9-MAX(0,F35-B8)</f>
        <v>20.2</v>
      </c>
      <c r="H35" s="30">
        <f t="shared" si="0"/>
        <v>2020</v>
      </c>
    </row>
    <row r="36" spans="6:8" ht="15.95" customHeight="1" x14ac:dyDescent="0.25">
      <c r="F36" s="30">
        <f t="shared" si="1"/>
        <v>560</v>
      </c>
      <c r="G36" s="30">
        <f>(F36-B7)+B9-MAX(0,F36-B8)</f>
        <v>25.2</v>
      </c>
      <c r="H36" s="30">
        <f t="shared" si="0"/>
        <v>2520</v>
      </c>
    </row>
    <row r="37" spans="6:8" ht="15.95" customHeight="1" x14ac:dyDescent="0.25">
      <c r="F37" s="30">
        <f t="shared" si="1"/>
        <v>565</v>
      </c>
      <c r="G37" s="30">
        <f>(F37-B7)+B9-MAX(0,F37-B8)</f>
        <v>25.2</v>
      </c>
      <c r="H37" s="30">
        <f t="shared" si="0"/>
        <v>2520</v>
      </c>
    </row>
    <row r="38" spans="6:8" ht="15.95" customHeight="1" x14ac:dyDescent="0.25">
      <c r="F38" s="30">
        <f t="shared" si="1"/>
        <v>570</v>
      </c>
      <c r="G38" s="30">
        <f>(F38-B7)+B9-MAX(0,F38-B8)</f>
        <v>25.200000000000003</v>
      </c>
      <c r="H38" s="30">
        <f t="shared" si="0"/>
        <v>2520.0000000000005</v>
      </c>
    </row>
    <row r="39" spans="6:8" ht="15.95" customHeight="1" x14ac:dyDescent="0.25">
      <c r="F39" s="30">
        <f t="shared" si="1"/>
        <v>575</v>
      </c>
      <c r="G39" s="30">
        <f>(F39-B7)+B9-MAX(0,F39-B8)</f>
        <v>25.200000000000003</v>
      </c>
      <c r="H39" s="30">
        <f t="shared" si="0"/>
        <v>2520.0000000000005</v>
      </c>
    </row>
    <row r="40" spans="6:8" ht="15.95" customHeight="1" x14ac:dyDescent="0.25">
      <c r="F40" s="30">
        <f t="shared" si="1"/>
        <v>580</v>
      </c>
      <c r="G40" s="30">
        <f>(F40-B7)+B9-MAX(0,F40-B8)</f>
        <v>25.200000000000003</v>
      </c>
      <c r="H40" s="30">
        <f t="shared" si="0"/>
        <v>2520.0000000000005</v>
      </c>
    </row>
    <row r="41" spans="6:8" ht="15.95" customHeight="1" x14ac:dyDescent="0.25">
      <c r="F41" s="30">
        <f>F40+5</f>
        <v>585</v>
      </c>
      <c r="G41" s="30">
        <f>(F41-B7)+B9-MAX(0,F41-B8)</f>
        <v>25.200000000000003</v>
      </c>
      <c r="H41" s="30">
        <f t="shared" si="0"/>
        <v>2520.0000000000005</v>
      </c>
    </row>
    <row r="42" spans="6:8" ht="15.95" customHeight="1" x14ac:dyDescent="0.25">
      <c r="F42" s="30">
        <f t="shared" si="1"/>
        <v>590</v>
      </c>
      <c r="G42" s="30">
        <f>(F42-B7)+B9-MAX(0,F42-B8)</f>
        <v>25.200000000000003</v>
      </c>
      <c r="H42" s="30">
        <f t="shared" si="0"/>
        <v>2520.0000000000005</v>
      </c>
    </row>
    <row r="43" spans="6:8" ht="15.95" customHeight="1" x14ac:dyDescent="0.25">
      <c r="F43" s="55">
        <f t="shared" si="1"/>
        <v>595</v>
      </c>
      <c r="G43" s="55">
        <f>(F43-B7)+B9-MAX(0,F43-B8)</f>
        <v>25.200000000000003</v>
      </c>
      <c r="H43" s="55">
        <f t="shared" si="0"/>
        <v>2520.0000000000005</v>
      </c>
    </row>
    <row r="44" spans="6:8" ht="15.95" customHeight="1" x14ac:dyDescent="0.25">
      <c r="F44" s="56"/>
      <c r="G44" s="56"/>
      <c r="H44" s="56"/>
    </row>
    <row r="45" spans="6:8" ht="15.95" customHeight="1" x14ac:dyDescent="0.25">
      <c r="F45" s="49" t="s">
        <v>95</v>
      </c>
      <c r="G45" s="50">
        <f>B10</f>
        <v>534.79999999999995</v>
      </c>
      <c r="H45" s="51">
        <f>H43</f>
        <v>2520.0000000000005</v>
      </c>
    </row>
    <row r="46" spans="6:8" x14ac:dyDescent="0.25">
      <c r="F46" s="52"/>
      <c r="G46" s="53">
        <f>B10</f>
        <v>534.79999999999995</v>
      </c>
      <c r="H46" s="54">
        <f>H19</f>
        <v>-5980</v>
      </c>
    </row>
  </sheetData>
  <mergeCells count="12">
    <mergeCell ref="C3:G3"/>
    <mergeCell ref="B14:G14"/>
    <mergeCell ref="C11:G11"/>
    <mergeCell ref="C8:G8"/>
    <mergeCell ref="C9:G9"/>
    <mergeCell ref="C7:G7"/>
    <mergeCell ref="A1:G1"/>
    <mergeCell ref="C12:G12"/>
    <mergeCell ref="C6:G6"/>
    <mergeCell ref="C10:G10"/>
    <mergeCell ref="B5:C5"/>
    <mergeCell ref="C2:G2"/>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Long OTM Call</vt:lpstr>
      <vt:lpstr>Long OTM Put</vt:lpstr>
      <vt:lpstr>Bull Call Spread</vt:lpstr>
      <vt:lpstr>Covered Call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Alexandre LANGEVIN</cp:lastModifiedBy>
  <dcterms:created xsi:type="dcterms:W3CDTF">2026-04-10T12:07:07Z</dcterms:created>
  <dcterms:modified xsi:type="dcterms:W3CDTF">2026-04-10T14:01:29Z</dcterms:modified>
</cp:coreProperties>
</file>