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lexl\OneDrive\Desktop\WORK\Simtrade Technical Posts\EXCEL &amp; WORD FINALS\"/>
    </mc:Choice>
  </mc:AlternateContent>
  <xr:revisionPtr revIDLastSave="0" documentId="13_ncr:1_{488B6A14-AD17-413C-ADCC-6578953B1ED8}" xr6:coauthVersionLast="47" xr6:coauthVersionMax="47" xr10:uidLastSave="{00000000-0000-0000-0000-000000000000}"/>
  <bookViews>
    <workbookView xWindow="-120" yWindow="-120" windowWidth="29040" windowHeight="15720" xr2:uid="{00000000-000D-0000-FFFF-FFFF00000000}"/>
  </bookViews>
  <sheets>
    <sheet name="Read Me" sheetId="1" r:id="rId1"/>
    <sheet name="Bond Calculator" sheetId="2" r:id="rId2"/>
    <sheet name="Price-Yield Char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3" l="1"/>
  <c r="B27" i="3"/>
  <c r="B26" i="3"/>
  <c r="B25" i="3"/>
  <c r="B24" i="3"/>
  <c r="B23" i="3"/>
  <c r="B22" i="3"/>
  <c r="B21" i="3"/>
  <c r="B20" i="3"/>
  <c r="B19" i="3"/>
  <c r="B18" i="3"/>
  <c r="B17" i="3"/>
  <c r="B16" i="3"/>
  <c r="B15" i="3"/>
  <c r="B14" i="3"/>
  <c r="B13" i="3"/>
  <c r="B12" i="3"/>
  <c r="B11" i="3"/>
  <c r="B10" i="3"/>
  <c r="B9" i="3"/>
  <c r="B8" i="3"/>
  <c r="B7" i="3"/>
  <c r="B6" i="3"/>
  <c r="B5" i="3"/>
  <c r="F30" i="2"/>
  <c r="E30" i="2"/>
  <c r="D30" i="2"/>
  <c r="C30" i="2"/>
  <c r="B30" i="2"/>
  <c r="F29" i="2"/>
  <c r="E29" i="2"/>
  <c r="D29" i="2"/>
  <c r="C29" i="2"/>
  <c r="B29" i="2"/>
  <c r="F28" i="2"/>
  <c r="E28" i="2"/>
  <c r="D28" i="2"/>
  <c r="C28" i="2"/>
  <c r="B28" i="2"/>
  <c r="F27" i="2"/>
  <c r="E27" i="2"/>
  <c r="D27" i="2"/>
  <c r="C27" i="2"/>
  <c r="B27" i="2"/>
  <c r="F26" i="2"/>
  <c r="E26" i="2"/>
  <c r="D26" i="2"/>
  <c r="C26" i="2"/>
  <c r="B26" i="2"/>
  <c r="F25" i="2"/>
  <c r="E25" i="2"/>
  <c r="D25" i="2"/>
  <c r="C25" i="2"/>
  <c r="B25" i="2"/>
  <c r="F24" i="2"/>
  <c r="E24" i="2"/>
  <c r="D24" i="2"/>
  <c r="C24" i="2"/>
  <c r="B24" i="2"/>
  <c r="F23" i="2"/>
  <c r="E23" i="2"/>
  <c r="D23" i="2"/>
  <c r="C23" i="2"/>
  <c r="B23" i="2"/>
  <c r="F22" i="2"/>
  <c r="E22" i="2"/>
  <c r="D22" i="2"/>
  <c r="C22" i="2"/>
  <c r="B22" i="2"/>
  <c r="F21" i="2"/>
  <c r="E21" i="2"/>
  <c r="D21" i="2"/>
  <c r="C21" i="2"/>
  <c r="B21" i="2"/>
  <c r="F20" i="2"/>
  <c r="E20" i="2"/>
  <c r="D20" i="2"/>
  <c r="C20" i="2"/>
  <c r="B20" i="2"/>
  <c r="F19" i="2"/>
  <c r="E19" i="2"/>
  <c r="D19" i="2"/>
  <c r="C19" i="2"/>
  <c r="B19" i="2"/>
  <c r="F18" i="2"/>
  <c r="E18" i="2"/>
  <c r="D18" i="2"/>
  <c r="C18" i="2"/>
  <c r="B18" i="2"/>
  <c r="B17" i="2"/>
  <c r="C17" i="2" s="1"/>
  <c r="B16" i="2"/>
  <c r="B15" i="2"/>
  <c r="B14" i="2"/>
  <c r="B13" i="2"/>
  <c r="B12" i="2"/>
  <c r="C12" i="2" s="1"/>
  <c r="B11" i="2"/>
  <c r="C11" i="2" s="1"/>
  <c r="C13" i="2" l="1"/>
  <c r="C14" i="2"/>
  <c r="C15" i="2"/>
  <c r="C16" i="2"/>
  <c r="C33" i="2" l="1"/>
  <c r="D13" i="2" s="1"/>
  <c r="E13" i="2" s="1"/>
  <c r="D14" i="2" l="1"/>
  <c r="E14" i="2" s="1"/>
  <c r="D16" i="2"/>
  <c r="E16" i="2" s="1"/>
  <c r="F17" i="2"/>
  <c r="F12" i="2"/>
  <c r="D11" i="2"/>
  <c r="E11" i="2" s="1"/>
  <c r="F13" i="2"/>
  <c r="F15" i="2"/>
  <c r="D12" i="2"/>
  <c r="E12" i="2" s="1"/>
  <c r="F14" i="2"/>
  <c r="D17" i="2"/>
  <c r="E17" i="2" s="1"/>
  <c r="F11" i="2"/>
  <c r="F16" i="2"/>
  <c r="D15" i="2"/>
  <c r="E15" i="2" s="1"/>
  <c r="C34" i="2" l="1"/>
  <c r="C35" i="2" s="1"/>
  <c r="C36" i="2"/>
  <c r="C7" i="3" l="1"/>
  <c r="D26" i="3"/>
  <c r="C13" i="3"/>
  <c r="D15" i="3"/>
  <c r="D22" i="3"/>
  <c r="C26" i="3"/>
  <c r="D24" i="3"/>
  <c r="C6" i="3"/>
  <c r="D25" i="3"/>
  <c r="D16" i="3"/>
  <c r="D27" i="3"/>
  <c r="D11" i="3"/>
  <c r="C15" i="3"/>
  <c r="D28" i="3"/>
  <c r="D14" i="3"/>
  <c r="D21" i="3"/>
  <c r="C18" i="3"/>
  <c r="D13" i="3"/>
  <c r="C28" i="3"/>
  <c r="C25" i="3"/>
  <c r="C9" i="3"/>
  <c r="C21" i="3"/>
  <c r="C5" i="3"/>
  <c r="D23" i="3"/>
  <c r="C27" i="3"/>
  <c r="D20" i="3"/>
  <c r="D6" i="3"/>
  <c r="C24" i="3"/>
  <c r="D10" i="3"/>
  <c r="C12" i="3"/>
  <c r="C16" i="3"/>
  <c r="C11" i="3"/>
  <c r="D12" i="3"/>
  <c r="C22" i="3"/>
  <c r="D17" i="3"/>
  <c r="D9" i="3"/>
  <c r="C20" i="3"/>
  <c r="C17" i="3"/>
  <c r="D8" i="3"/>
  <c r="D19" i="3"/>
  <c r="C19" i="3"/>
  <c r="D18" i="3"/>
  <c r="C10" i="3"/>
  <c r="D5" i="3"/>
  <c r="C14" i="3"/>
  <c r="C8" i="3"/>
  <c r="C23" i="3"/>
  <c r="D7" i="3"/>
</calcChain>
</file>

<file path=xl/sharedStrings.xml><?xml version="1.0" encoding="utf-8"?>
<sst xmlns="http://schemas.openxmlformats.org/spreadsheetml/2006/main" count="72" uniqueCount="72">
  <si>
    <t>SimTrade – Duration and Convexity Bond Calculator</t>
  </si>
  <si>
    <t>Author</t>
  </si>
  <si>
    <t>Alexandre LANGEVIN</t>
  </si>
  <si>
    <t>Institution</t>
  </si>
  <si>
    <t>ESSEC Business School – Global BBA 2022–2026</t>
  </si>
  <si>
    <t>Contact</t>
  </si>
  <si>
    <t>alexandre.langevin@essec.edu</t>
  </si>
  <si>
    <t>Date</t>
  </si>
  <si>
    <t>April 10, 2026</t>
  </si>
  <si>
    <t>Related article</t>
  </si>
  <si>
    <t>SimTrade blog – Duration and Convexity Bond Calculator</t>
  </si>
  <si>
    <t>Overview</t>
  </si>
  <si>
    <t>How to Use</t>
  </si>
  <si>
    <t>1. Go to 'Bond Calculator'</t>
  </si>
  <si>
    <t>2. Read Key Results</t>
  </si>
  <si>
    <t>Rows 33–36 show: exact bond price P, Macaulay duration D, modified duration D*, and convexity C.</t>
  </si>
  <si>
    <t>3. Go to 'Price-Yield Chart'</t>
  </si>
  <si>
    <t>4. Interpret the gap</t>
  </si>
  <si>
    <t>The gap between the duration line and exact price is positive convexity. The convexity-adjusted line closes most of this gap for moderate yield changes.</t>
  </si>
  <si>
    <t>5. Change T freely</t>
  </si>
  <si>
    <t>Maturity T drives both the cash flow table length and the chart. The IF(A&gt;T,"") logic hides unused rows automatically.</t>
  </si>
  <si>
    <t>Color Conventions</t>
  </si>
  <si>
    <t>Yellow cells</t>
  </si>
  <si>
    <t>User inputs — change freely (N, c, r, T)</t>
  </si>
  <si>
    <t>Blue header rows</t>
  </si>
  <si>
    <t>Section titles and column headers</t>
  </si>
  <si>
    <t>White / light blue rows</t>
  </si>
  <si>
    <t>Calculated outputs — do not edit</t>
  </si>
  <si>
    <t>Red line (chart)</t>
  </si>
  <si>
    <t>Duration approximation (linear)</t>
  </si>
  <si>
    <t>Green line (chart)</t>
  </si>
  <si>
    <t>Duration + convexity approximation (curved)</t>
  </si>
  <si>
    <t>Blue line (chart)</t>
  </si>
  <si>
    <t>Exact bond price</t>
  </si>
  <si>
    <t>Disclaimer</t>
  </si>
  <si>
    <t>This model is built for educational purposes only. It assumes annual compounding and bullet bond structure (no embedded options, no amortization). Results are illustrative. No investment or risk management decision should be made on the basis of this model alone.</t>
  </si>
  <si>
    <t>Bond Duration and Convexity Calculator</t>
  </si>
  <si>
    <t>Bond Parameters  (edit the yellow cells)</t>
  </si>
  <si>
    <t>N</t>
  </si>
  <si>
    <t>Nominal (face) value (€)</t>
  </si>
  <si>
    <t>c</t>
  </si>
  <si>
    <t>Annual coupon rate</t>
  </si>
  <si>
    <t>T</t>
  </si>
  <si>
    <t>Maturity (years, max 20)</t>
  </si>
  <si>
    <t>r₀</t>
  </si>
  <si>
    <t>Yield-to-maturity</t>
  </si>
  <si>
    <t>Cash Flow Analysis</t>
  </si>
  <si>
    <t>Year
(t)</t>
  </si>
  <si>
    <t>Cash flow
(€)</t>
  </si>
  <si>
    <t>Present value
(€)</t>
  </si>
  <si>
    <t>Weight
PV(t)/P</t>
  </si>
  <si>
    <t>Duration
Contrib.</t>
  </si>
  <si>
    <t>Convexity
Contrib.</t>
  </si>
  <si>
    <t>Key Results</t>
  </si>
  <si>
    <t>P</t>
  </si>
  <si>
    <t>Bond price (€)</t>
  </si>
  <si>
    <t>D</t>
  </si>
  <si>
    <t>Macaulay duration (years)</t>
  </si>
  <si>
    <t>D*</t>
  </si>
  <si>
    <t>Modified duration</t>
  </si>
  <si>
    <t>C</t>
  </si>
  <si>
    <t>Convexity</t>
  </si>
  <si>
    <t>Bond Price vs. Yield — Three Methods Compared</t>
  </si>
  <si>
    <t>Inputs linked from 'Bond Calculator' — edit yellow cells there</t>
  </si>
  <si>
    <t>Yield</t>
  </si>
  <si>
    <t>Exact price</t>
  </si>
  <si>
    <t>Duration</t>
  </si>
  <si>
    <t>Dur. + Conv.</t>
  </si>
  <si>
    <t>Figure 1. Bond price vs. yield-to-maturity: exact price (blue), duration approximation (red dashed), duration + convexity approximation (green).. Source: computation by the author.</t>
  </si>
  <si>
    <t>This workbook models bond price sensitivity to changes in yield using duration and convexity. It contains two sheets: Bond Calculator, which computes the exact bond price, Macaulay duration, modified duration, and convexity from user-defined inputs; and Price-Yield Chart, which compares the exact price curve against the duration approximation and the duration-plus-convexity approximation across a yield range. The model assumes annual coupon payments and annual compounding.</t>
  </si>
  <si>
    <t xml:space="preserve">Edit the 4 yellow input cells: face value N, coupon rate c, yield to maturity r, and maturity T (years). </t>
  </si>
  <si>
    <t>The chart compares exact price (blue), duration approximation (red), and duration + convexity approximation (green).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</si>
</sst>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theme="1"/>
      <name val="Calibri"/>
      <family val="2"/>
      <scheme val="minor"/>
    </font>
    <font>
      <b/>
      <sz val="13"/>
      <color rgb="FFFFFFFF"/>
      <name val="Calibri"/>
      <family val="2"/>
    </font>
    <font>
      <b/>
      <sz val="11"/>
      <color rgb="FF1F4E79"/>
      <name val="Calibri"/>
      <family val="2"/>
    </font>
    <font>
      <b/>
      <sz val="14"/>
      <color rgb="FFFFFFFF"/>
      <name val="Calibri"/>
      <family val="2"/>
    </font>
    <font>
      <sz val="11"/>
      <color rgb="FF000000"/>
      <name val="Calibri"/>
      <family val="2"/>
    </font>
    <font>
      <b/>
      <sz val="11"/>
      <color rgb="FF000000"/>
      <name val="Calibri"/>
      <family val="2"/>
    </font>
    <font>
      <b/>
      <sz val="10"/>
      <color rgb="FFFFFFFF"/>
      <name val="Calibri"/>
      <family val="2"/>
    </font>
    <font>
      <sz val="11"/>
      <color rgb="FFAAAAAA"/>
      <name val="Calibri"/>
      <family val="2"/>
    </font>
    <font>
      <b/>
      <sz val="11"/>
      <color rgb="FFFFFFFF"/>
      <name val="Calibri"/>
      <family val="2"/>
    </font>
    <font>
      <i/>
      <sz val="10"/>
      <color rgb="FF666666"/>
      <name val="Calibri"/>
      <family val="2"/>
    </font>
    <font>
      <i/>
      <sz val="10"/>
      <color rgb="FF444444"/>
      <name val="Calibri"/>
      <family val="2"/>
    </font>
    <font>
      <b/>
      <sz val="11"/>
      <color theme="0" tint="-4.9989318521683403E-2"/>
      <name val="Calibri"/>
      <family val="2"/>
    </font>
    <font>
      <sz val="11"/>
      <name val="Calibri"/>
    </font>
    <font>
      <b/>
      <sz val="14"/>
      <color rgb="FFFFFFFF"/>
      <name val="Calibri"/>
    </font>
    <font>
      <b/>
      <sz val="11"/>
      <name val="Calibri"/>
    </font>
    <font>
      <b/>
      <sz val="11"/>
      <color rgb="FFFFFFFF"/>
      <name val="Calibri"/>
    </font>
    <font>
      <i/>
      <sz val="10"/>
      <color rgb="FF666666"/>
      <name val="Calibri"/>
    </font>
    <font>
      <u/>
      <sz val="11"/>
      <color theme="10"/>
      <name val="Calibri"/>
      <family val="2"/>
      <scheme val="minor"/>
    </font>
  </fonts>
  <fills count="14">
    <fill>
      <patternFill patternType="none"/>
    </fill>
    <fill>
      <patternFill patternType="gray125"/>
    </fill>
    <fill>
      <patternFill patternType="solid">
        <fgColor rgb="FF1F4E79"/>
      </patternFill>
    </fill>
    <fill>
      <patternFill patternType="solid">
        <fgColor rgb="FFFFF2CC"/>
      </patternFill>
    </fill>
    <fill>
      <patternFill patternType="solid">
        <fgColor rgb="FFF5F5F5"/>
      </patternFill>
    </fill>
    <fill>
      <patternFill patternType="solid">
        <fgColor rgb="FFFFFFFF"/>
      </patternFill>
    </fill>
    <fill>
      <patternFill patternType="solid">
        <fgColor rgb="FFD6E4F0"/>
      </patternFill>
    </fill>
    <fill>
      <patternFill patternType="solid">
        <fgColor rgb="FFE2EFDA"/>
      </patternFill>
    </fill>
    <fill>
      <patternFill patternType="solid">
        <fgColor rgb="FFC00000"/>
        <bgColor indexed="64"/>
      </patternFill>
    </fill>
    <fill>
      <patternFill patternType="solid">
        <fgColor rgb="FF00B0F0"/>
        <bgColor indexed="64"/>
      </patternFill>
    </fill>
    <fill>
      <patternFill patternType="solid">
        <fgColor rgb="FF92D050"/>
        <bgColor indexed="64"/>
      </patternFill>
    </fill>
    <fill>
      <patternFill patternType="solid">
        <fgColor rgb="FF1F4E79"/>
      </patternFill>
    </fill>
    <fill>
      <patternFill patternType="solid">
        <fgColor rgb="FFD6E4F0"/>
      </patternFill>
    </fill>
    <fill>
      <patternFill patternType="solid">
        <fgColor rgb="FF404040"/>
      </patternFill>
    </fill>
  </fills>
  <borders count="4">
    <border>
      <left/>
      <right/>
      <top/>
      <bottom/>
      <diagonal/>
    </border>
    <border>
      <left style="thin">
        <color rgb="FFBBBBBB"/>
      </left>
      <right style="thin">
        <color rgb="FFBBBBBB"/>
      </right>
      <top style="thin">
        <color rgb="FFBBBBBB"/>
      </top>
      <bottom style="thin">
        <color rgb="FFBBBBBB"/>
      </bottom>
      <diagonal/>
    </border>
    <border>
      <left/>
      <right/>
      <top/>
      <bottom/>
      <diagonal/>
    </border>
    <border>
      <left style="thin">
        <color rgb="FFAAAAAA"/>
      </left>
      <right style="thin">
        <color rgb="FFAAAAAA"/>
      </right>
      <top style="thin">
        <color rgb="FFAAAAAA"/>
      </top>
      <bottom style="thin">
        <color rgb="FFAAAAAA"/>
      </bottom>
      <diagonal/>
    </border>
  </borders>
  <cellStyleXfs count="2">
    <xf numFmtId="0" fontId="0" fillId="0" borderId="0"/>
    <xf numFmtId="0" fontId="17" fillId="0" borderId="0" applyNumberFormat="0" applyFill="0" applyBorder="0" applyAlignment="0" applyProtection="0"/>
  </cellStyleXfs>
  <cellXfs count="48">
    <xf numFmtId="0" fontId="0" fillId="0" borderId="0" xfId="0"/>
    <xf numFmtId="0" fontId="2" fillId="0" borderId="0" xfId="0" applyFont="1" applyAlignment="1">
      <alignment horizontal="center" vertical="center" wrapText="1"/>
    </xf>
    <xf numFmtId="0" fontId="4" fillId="0" borderId="0" xfId="0" applyFont="1" applyAlignment="1">
      <alignment horizontal="left" vertical="center" wrapText="1"/>
    </xf>
    <xf numFmtId="3" fontId="5" fillId="3" borderId="1" xfId="0" applyNumberFormat="1" applyFont="1" applyFill="1" applyBorder="1" applyAlignment="1">
      <alignment horizontal="center" vertical="center" wrapText="1"/>
    </xf>
    <xf numFmtId="1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4" fontId="4"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4" fontId="5" fillId="5"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164" fontId="5" fillId="6"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10" fontId="4" fillId="4" borderId="1" xfId="0" applyNumberFormat="1" applyFont="1" applyFill="1" applyBorder="1" applyAlignment="1">
      <alignment horizontal="center" vertical="center" wrapText="1"/>
    </xf>
    <xf numFmtId="10" fontId="4" fillId="5"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4" fillId="12" borderId="3" xfId="0" applyFont="1" applyFill="1" applyBorder="1" applyAlignment="1">
      <alignment horizontal="left" vertical="center"/>
    </xf>
    <xf numFmtId="0" fontId="12" fillId="0" borderId="3" xfId="0" applyFont="1" applyBorder="1" applyAlignment="1">
      <alignment horizontal="left" vertical="center"/>
    </xf>
    <xf numFmtId="0" fontId="12" fillId="0" borderId="2" xfId="0" applyFont="1" applyBorder="1"/>
    <xf numFmtId="0" fontId="12" fillId="0" borderId="3" xfId="0" applyFont="1" applyBorder="1" applyAlignment="1">
      <alignment horizontal="left" vertical="center" wrapText="1"/>
    </xf>
    <xf numFmtId="0" fontId="14" fillId="12" borderId="3" xfId="0" applyFont="1" applyFill="1" applyBorder="1" applyAlignment="1">
      <alignment horizontal="left" vertical="center" wrapText="1"/>
    </xf>
    <xf numFmtId="0" fontId="16" fillId="0" borderId="3" xfId="0" applyFont="1" applyBorder="1" applyAlignment="1">
      <alignment horizontal="left" vertical="center" wrapText="1"/>
    </xf>
    <xf numFmtId="0" fontId="0" fillId="0" borderId="3" xfId="0" applyBorder="1"/>
    <xf numFmtId="0" fontId="15" fillId="13" borderId="3" xfId="0" applyFont="1" applyFill="1" applyBorder="1" applyAlignment="1">
      <alignment horizontal="left" vertical="center"/>
    </xf>
    <xf numFmtId="0" fontId="13" fillId="11" borderId="3" xfId="0" applyFont="1" applyFill="1" applyBorder="1" applyAlignment="1">
      <alignment horizontal="center" vertical="center"/>
    </xf>
    <xf numFmtId="0" fontId="12" fillId="0" borderId="3" xfId="0" applyFont="1" applyBorder="1" applyAlignment="1">
      <alignment horizontal="left" vertical="center" wrapText="1"/>
    </xf>
    <xf numFmtId="0" fontId="2" fillId="0" borderId="0" xfId="0" applyFont="1" applyAlignment="1">
      <alignment horizontal="left" vertical="center" wrapText="1"/>
    </xf>
    <xf numFmtId="0" fontId="0" fillId="0" borderId="0" xfId="0"/>
    <xf numFmtId="0" fontId="3" fillId="2" borderId="0" xfId="0" applyFont="1" applyFill="1" applyAlignment="1">
      <alignment horizontal="center" vertical="center" wrapText="1"/>
    </xf>
    <xf numFmtId="0" fontId="8" fillId="2" borderId="0" xfId="0" applyFont="1" applyFill="1" applyAlignment="1">
      <alignment horizontal="left" vertical="center" wrapText="1"/>
    </xf>
    <xf numFmtId="0" fontId="1" fillId="2" borderId="0" xfId="0" applyFont="1" applyFill="1" applyAlignment="1">
      <alignment horizontal="center" vertical="center" wrapText="1"/>
    </xf>
    <xf numFmtId="0" fontId="10" fillId="0" borderId="0" xfId="0" applyFont="1" applyAlignment="1">
      <alignment horizontal="left" wrapText="1"/>
    </xf>
    <xf numFmtId="0" fontId="9" fillId="0" borderId="0" xfId="0" applyFont="1" applyAlignment="1">
      <alignment horizontal="center" vertical="center" wrapText="1"/>
    </xf>
    <xf numFmtId="0" fontId="17" fillId="0" borderId="3" xfId="1"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spcFirstLastPara="1" vertOverflow="ellipsis" vert="horz" wrap="square" anchor="ctr" anchorCtr="1"/>
          <a:lstStyle/>
          <a:p>
            <a:pPr>
              <a:defRPr sz="2000" b="0" i="0" strike="noStrike" kern="1200" spc="0" normalizeH="0" baseline="0">
                <a:solidFill>
                  <a:schemeClr val="tx1">
                    <a:lumMod val="65000"/>
                    <a:lumOff val="35000"/>
                  </a:schemeClr>
                </a:solidFill>
                <a:latin typeface="+mj-lt"/>
                <a:ea typeface="+mj-ea"/>
                <a:cs typeface="+mj-cs"/>
              </a:defRPr>
            </a:pPr>
            <a:r>
              <a:rPr lang="en-US"/>
              <a:t>Bond Price vs. Yield-to-Maturity</a:t>
            </a:r>
          </a:p>
        </c:rich>
      </c:tx>
      <c:overlay val="0"/>
      <c:spPr>
        <a:noFill/>
        <a:ln>
          <a:noFill/>
          <a:prstDash val="solid"/>
        </a:ln>
      </c:spPr>
    </c:title>
    <c:autoTitleDeleted val="0"/>
    <c:plotArea>
      <c:layout/>
      <c:lineChart>
        <c:grouping val="standard"/>
        <c:varyColors val="1"/>
        <c:ser>
          <c:idx val="0"/>
          <c:order val="0"/>
          <c:tx>
            <c:strRef>
              <c:f>'Price-Yield Chart'!$B$4</c:f>
              <c:strCache>
                <c:ptCount val="1"/>
                <c:pt idx="0">
                  <c:v>Exact price</c:v>
                </c:pt>
              </c:strCache>
            </c:strRef>
          </c:tx>
          <c:spPr>
            <a:ln w="38100" cap="rnd">
              <a:solidFill>
                <a:srgbClr val="00B0F0"/>
              </a:solidFill>
              <a:prstDash val="solid"/>
              <a:round/>
            </a:ln>
          </c:spPr>
          <c:marker>
            <c:symbol val="none"/>
          </c:marker>
          <c:cat>
            <c:numRef>
              <c:f>'Price-Yield Chart'!$A$5:$A$28</c:f>
              <c:numCache>
                <c:formatCode>0.00%</c:formatCode>
                <c:ptCount val="24"/>
                <c:pt idx="0">
                  <c:v>5.0000000000000001E-3</c:v>
                </c:pt>
                <c:pt idx="1">
                  <c:v>0.01</c:v>
                </c:pt>
                <c:pt idx="2">
                  <c:v>1.4999999999999999E-2</c:v>
                </c:pt>
                <c:pt idx="3">
                  <c:v>0.02</c:v>
                </c:pt>
                <c:pt idx="4">
                  <c:v>2.5000000000000001E-2</c:v>
                </c:pt>
                <c:pt idx="5">
                  <c:v>0.03</c:v>
                </c:pt>
                <c:pt idx="6">
                  <c:v>3.5000000000000003E-2</c:v>
                </c:pt>
                <c:pt idx="7">
                  <c:v>0.04</c:v>
                </c:pt>
                <c:pt idx="8">
                  <c:v>4.4999999999999998E-2</c:v>
                </c:pt>
                <c:pt idx="9">
                  <c:v>0.05</c:v>
                </c:pt>
                <c:pt idx="10">
                  <c:v>5.5E-2</c:v>
                </c:pt>
                <c:pt idx="11">
                  <c:v>0.06</c:v>
                </c:pt>
                <c:pt idx="12">
                  <c:v>6.5000000000000002E-2</c:v>
                </c:pt>
                <c:pt idx="13">
                  <c:v>7.0000000000000007E-2</c:v>
                </c:pt>
                <c:pt idx="14">
                  <c:v>7.4999999999999997E-2</c:v>
                </c:pt>
                <c:pt idx="15">
                  <c:v>0.08</c:v>
                </c:pt>
                <c:pt idx="16">
                  <c:v>8.5000000000000006E-2</c:v>
                </c:pt>
                <c:pt idx="17">
                  <c:v>0.09</c:v>
                </c:pt>
                <c:pt idx="18">
                  <c:v>9.5000000000000001E-2</c:v>
                </c:pt>
                <c:pt idx="19">
                  <c:v>0.1</c:v>
                </c:pt>
                <c:pt idx="20">
                  <c:v>0.105</c:v>
                </c:pt>
                <c:pt idx="21">
                  <c:v>0.11</c:v>
                </c:pt>
                <c:pt idx="22">
                  <c:v>0.115</c:v>
                </c:pt>
                <c:pt idx="23">
                  <c:v>0.12</c:v>
                </c:pt>
              </c:numCache>
            </c:numRef>
          </c:cat>
          <c:val>
            <c:numRef>
              <c:f>'Price-Yield Chart'!$B$5:$B$28</c:f>
              <c:numCache>
                <c:formatCode>#,##0.00</c:formatCode>
                <c:ptCount val="24"/>
                <c:pt idx="0">
                  <c:v>1240.1725912561103</c:v>
                </c:pt>
                <c:pt idx="1">
                  <c:v>1201.8458358785936</c:v>
                </c:pt>
                <c:pt idx="2">
                  <c:v>1164.9553489033297</c:v>
                </c:pt>
                <c:pt idx="3">
                  <c:v>1129.4398213860861</c:v>
                </c:pt>
                <c:pt idx="4">
                  <c:v>1095.2408589499485</c:v>
                </c:pt>
                <c:pt idx="5">
                  <c:v>1062.3028295522154</c:v>
                </c:pt>
                <c:pt idx="6">
                  <c:v>1030.5727199023115</c:v>
                </c:pt>
                <c:pt idx="7">
                  <c:v>999.99999999999989</c:v>
                </c:pt>
                <c:pt idx="8">
                  <c:v>970.53649529805068</c:v>
                </c:pt>
                <c:pt idx="9">
                  <c:v>942.13626602602426</c:v>
                </c:pt>
                <c:pt idx="10">
                  <c:v>914.75549324203268</c:v>
                </c:pt>
                <c:pt idx="11">
                  <c:v>888.35237120744546</c:v>
                </c:pt>
                <c:pt idx="12">
                  <c:v>862.88700570567676</c:v>
                </c:pt>
                <c:pt idx="13">
                  <c:v>838.32131795053897</c:v>
                </c:pt>
                <c:pt idx="14">
                  <c:v>814.61895375234542</c:v>
                </c:pt>
                <c:pt idx="15">
                  <c:v>791.74519763106696</c:v>
                </c:pt>
                <c:pt idx="16">
                  <c:v>769.6668915855671</c:v>
                </c:pt>
                <c:pt idx="17">
                  <c:v>748.35235824628739</c:v>
                </c:pt>
                <c:pt idx="18">
                  <c:v>727.77132815590187</c:v>
                </c:pt>
                <c:pt idx="19">
                  <c:v>707.89487093842388</c:v>
                </c:pt>
                <c:pt idx="20">
                  <c:v>688.69533013217927</c:v>
                </c:pt>
                <c:pt idx="21">
                  <c:v>670.14626147596573</c:v>
                </c:pt>
                <c:pt idx="22">
                  <c:v>652.22237445073415</c:v>
                </c:pt>
                <c:pt idx="23">
                  <c:v>634.89947689126234</c:v>
                </c:pt>
              </c:numCache>
            </c:numRef>
          </c:val>
          <c:smooth val="1"/>
          <c:extLst>
            <c:ext xmlns:c16="http://schemas.microsoft.com/office/drawing/2014/chart" uri="{C3380CC4-5D6E-409C-BE32-E72D297353CC}">
              <c16:uniqueId val="{00000000-DB6F-4321-A245-3EF0DFB5B7A0}"/>
            </c:ext>
          </c:extLst>
        </c:ser>
        <c:ser>
          <c:idx val="1"/>
          <c:order val="1"/>
          <c:tx>
            <c:strRef>
              <c:f>'Price-Yield Chart'!$C$4</c:f>
              <c:strCache>
                <c:ptCount val="1"/>
                <c:pt idx="0">
                  <c:v>Duration</c:v>
                </c:pt>
              </c:strCache>
            </c:strRef>
          </c:tx>
          <c:spPr>
            <a:ln w="38100" cap="rnd">
              <a:solidFill>
                <a:srgbClr val="C00000"/>
              </a:solidFill>
              <a:prstDash val="solid"/>
              <a:round/>
            </a:ln>
          </c:spPr>
          <c:marker>
            <c:symbol val="none"/>
          </c:marker>
          <c:cat>
            <c:numRef>
              <c:f>'Price-Yield Chart'!$A$5:$A$28</c:f>
              <c:numCache>
                <c:formatCode>0.00%</c:formatCode>
                <c:ptCount val="24"/>
                <c:pt idx="0">
                  <c:v>5.0000000000000001E-3</c:v>
                </c:pt>
                <c:pt idx="1">
                  <c:v>0.01</c:v>
                </c:pt>
                <c:pt idx="2">
                  <c:v>1.4999999999999999E-2</c:v>
                </c:pt>
                <c:pt idx="3">
                  <c:v>0.02</c:v>
                </c:pt>
                <c:pt idx="4">
                  <c:v>2.5000000000000001E-2</c:v>
                </c:pt>
                <c:pt idx="5">
                  <c:v>0.03</c:v>
                </c:pt>
                <c:pt idx="6">
                  <c:v>3.5000000000000003E-2</c:v>
                </c:pt>
                <c:pt idx="7">
                  <c:v>0.04</c:v>
                </c:pt>
                <c:pt idx="8">
                  <c:v>4.4999999999999998E-2</c:v>
                </c:pt>
                <c:pt idx="9">
                  <c:v>0.05</c:v>
                </c:pt>
                <c:pt idx="10">
                  <c:v>5.5E-2</c:v>
                </c:pt>
                <c:pt idx="11">
                  <c:v>0.06</c:v>
                </c:pt>
                <c:pt idx="12">
                  <c:v>6.5000000000000002E-2</c:v>
                </c:pt>
                <c:pt idx="13">
                  <c:v>7.0000000000000007E-2</c:v>
                </c:pt>
                <c:pt idx="14">
                  <c:v>7.4999999999999997E-2</c:v>
                </c:pt>
                <c:pt idx="15">
                  <c:v>0.08</c:v>
                </c:pt>
                <c:pt idx="16">
                  <c:v>8.5000000000000006E-2</c:v>
                </c:pt>
                <c:pt idx="17">
                  <c:v>0.09</c:v>
                </c:pt>
                <c:pt idx="18">
                  <c:v>9.5000000000000001E-2</c:v>
                </c:pt>
                <c:pt idx="19">
                  <c:v>0.1</c:v>
                </c:pt>
                <c:pt idx="20">
                  <c:v>0.105</c:v>
                </c:pt>
                <c:pt idx="21">
                  <c:v>0.11</c:v>
                </c:pt>
                <c:pt idx="22">
                  <c:v>0.115</c:v>
                </c:pt>
                <c:pt idx="23">
                  <c:v>0.12</c:v>
                </c:pt>
              </c:numCache>
            </c:numRef>
          </c:cat>
          <c:val>
            <c:numRef>
              <c:f>'Price-Yield Chart'!$C$5:$C$28</c:f>
              <c:numCache>
                <c:formatCode>#,##0.00</c:formatCode>
                <c:ptCount val="24"/>
                <c:pt idx="0">
                  <c:v>1217.4318811173896</c:v>
                </c:pt>
                <c:pt idx="1">
                  <c:v>1186.2886875815434</c:v>
                </c:pt>
                <c:pt idx="2">
                  <c:v>1155.1454940456972</c:v>
                </c:pt>
                <c:pt idx="3">
                  <c:v>1124.0023005098508</c:v>
                </c:pt>
                <c:pt idx="4">
                  <c:v>1092.8591069740046</c:v>
                </c:pt>
                <c:pt idx="5">
                  <c:v>1061.7159134381582</c:v>
                </c:pt>
                <c:pt idx="6">
                  <c:v>1030.572719902312</c:v>
                </c:pt>
                <c:pt idx="7">
                  <c:v>999.42952636646567</c:v>
                </c:pt>
                <c:pt idx="8">
                  <c:v>968.28633283061936</c:v>
                </c:pt>
                <c:pt idx="9">
                  <c:v>937.14313929477316</c:v>
                </c:pt>
                <c:pt idx="10">
                  <c:v>905.99994575892686</c:v>
                </c:pt>
                <c:pt idx="11">
                  <c:v>874.85675222308055</c:v>
                </c:pt>
                <c:pt idx="12">
                  <c:v>843.71355868723413</c:v>
                </c:pt>
                <c:pt idx="13">
                  <c:v>812.57036515138782</c:v>
                </c:pt>
                <c:pt idx="14">
                  <c:v>781.42717161554162</c:v>
                </c:pt>
                <c:pt idx="15">
                  <c:v>750.2839780796952</c:v>
                </c:pt>
                <c:pt idx="16">
                  <c:v>719.14078454384889</c:v>
                </c:pt>
                <c:pt idx="17">
                  <c:v>687.99759100800259</c:v>
                </c:pt>
                <c:pt idx="18">
                  <c:v>656.85439747215628</c:v>
                </c:pt>
                <c:pt idx="19">
                  <c:v>625.71120393630997</c:v>
                </c:pt>
                <c:pt idx="20">
                  <c:v>594.56801040046378</c:v>
                </c:pt>
                <c:pt idx="21">
                  <c:v>563.42481686461747</c:v>
                </c:pt>
                <c:pt idx="22">
                  <c:v>532.28162332877116</c:v>
                </c:pt>
                <c:pt idx="23">
                  <c:v>501.13842979292485</c:v>
                </c:pt>
              </c:numCache>
            </c:numRef>
          </c:val>
          <c:smooth val="1"/>
          <c:extLst>
            <c:ext xmlns:c16="http://schemas.microsoft.com/office/drawing/2014/chart" uri="{C3380CC4-5D6E-409C-BE32-E72D297353CC}">
              <c16:uniqueId val="{00000001-DB6F-4321-A245-3EF0DFB5B7A0}"/>
            </c:ext>
          </c:extLst>
        </c:ser>
        <c:ser>
          <c:idx val="2"/>
          <c:order val="2"/>
          <c:tx>
            <c:strRef>
              <c:f>'Price-Yield Chart'!$D$4</c:f>
              <c:strCache>
                <c:ptCount val="1"/>
                <c:pt idx="0">
                  <c:v>Dur. + Conv.</c:v>
                </c:pt>
              </c:strCache>
            </c:strRef>
          </c:tx>
          <c:spPr>
            <a:ln w="38100" cap="rnd">
              <a:solidFill>
                <a:srgbClr val="92D050"/>
              </a:solidFill>
              <a:prstDash val="solid"/>
              <a:round/>
            </a:ln>
          </c:spPr>
          <c:marker>
            <c:symbol val="none"/>
          </c:marker>
          <c:cat>
            <c:numRef>
              <c:f>'Price-Yield Chart'!$A$5:$A$28</c:f>
              <c:numCache>
                <c:formatCode>0.00%</c:formatCode>
                <c:ptCount val="24"/>
                <c:pt idx="0">
                  <c:v>5.0000000000000001E-3</c:v>
                </c:pt>
                <c:pt idx="1">
                  <c:v>0.01</c:v>
                </c:pt>
                <c:pt idx="2">
                  <c:v>1.4999999999999999E-2</c:v>
                </c:pt>
                <c:pt idx="3">
                  <c:v>0.02</c:v>
                </c:pt>
                <c:pt idx="4">
                  <c:v>2.5000000000000001E-2</c:v>
                </c:pt>
                <c:pt idx="5">
                  <c:v>0.03</c:v>
                </c:pt>
                <c:pt idx="6">
                  <c:v>3.5000000000000003E-2</c:v>
                </c:pt>
                <c:pt idx="7">
                  <c:v>0.04</c:v>
                </c:pt>
                <c:pt idx="8">
                  <c:v>4.4999999999999998E-2</c:v>
                </c:pt>
                <c:pt idx="9">
                  <c:v>0.05</c:v>
                </c:pt>
                <c:pt idx="10">
                  <c:v>5.5E-2</c:v>
                </c:pt>
                <c:pt idx="11">
                  <c:v>0.06</c:v>
                </c:pt>
                <c:pt idx="12">
                  <c:v>6.5000000000000002E-2</c:v>
                </c:pt>
                <c:pt idx="13">
                  <c:v>7.0000000000000007E-2</c:v>
                </c:pt>
                <c:pt idx="14">
                  <c:v>7.4999999999999997E-2</c:v>
                </c:pt>
                <c:pt idx="15">
                  <c:v>0.08</c:v>
                </c:pt>
                <c:pt idx="16">
                  <c:v>8.5000000000000006E-2</c:v>
                </c:pt>
                <c:pt idx="17">
                  <c:v>0.09</c:v>
                </c:pt>
                <c:pt idx="18">
                  <c:v>9.5000000000000001E-2</c:v>
                </c:pt>
                <c:pt idx="19">
                  <c:v>0.1</c:v>
                </c:pt>
                <c:pt idx="20">
                  <c:v>0.105</c:v>
                </c:pt>
                <c:pt idx="21">
                  <c:v>0.11</c:v>
                </c:pt>
                <c:pt idx="22">
                  <c:v>0.115</c:v>
                </c:pt>
                <c:pt idx="23">
                  <c:v>0.12</c:v>
                </c:pt>
              </c:numCache>
            </c:numRef>
          </c:cat>
          <c:val>
            <c:numRef>
              <c:f>'Price-Yield Chart'!$D$5:$D$28</c:f>
              <c:numCache>
                <c:formatCode>#,##0.00</c:formatCode>
                <c:ptCount val="24"/>
                <c:pt idx="0">
                  <c:v>1238.2613648257916</c:v>
                </c:pt>
                <c:pt idx="1">
                  <c:v>1200.7536068234892</c:v>
                </c:pt>
                <c:pt idx="2">
                  <c:v>1164.4030423605425</c:v>
                </c:pt>
                <c:pt idx="3">
                  <c:v>1129.2096714369513</c:v>
                </c:pt>
                <c:pt idx="4">
                  <c:v>1095.1734940527158</c:v>
                </c:pt>
                <c:pt idx="5">
                  <c:v>1062.2945102078361</c:v>
                </c:pt>
                <c:pt idx="6">
                  <c:v>1030.572719902312</c:v>
                </c:pt>
                <c:pt idx="7">
                  <c:v>1000.0081231361435</c:v>
                </c:pt>
                <c:pt idx="8">
                  <c:v>970.60071990933079</c:v>
                </c:pt>
                <c:pt idx="9">
                  <c:v>942.35051022187361</c:v>
                </c:pt>
                <c:pt idx="10">
                  <c:v>915.25749407377214</c:v>
                </c:pt>
                <c:pt idx="11">
                  <c:v>889.32167146502627</c:v>
                </c:pt>
                <c:pt idx="12">
                  <c:v>864.54304239563601</c:v>
                </c:pt>
                <c:pt idx="13">
                  <c:v>840.92160686560158</c:v>
                </c:pt>
                <c:pt idx="14">
                  <c:v>818.45736487492263</c:v>
                </c:pt>
                <c:pt idx="15">
                  <c:v>797.15031642359941</c:v>
                </c:pt>
                <c:pt idx="16">
                  <c:v>777.0004615116319</c:v>
                </c:pt>
                <c:pt idx="17">
                  <c:v>758.00780013902011</c:v>
                </c:pt>
                <c:pt idx="18">
                  <c:v>740.1723323057638</c:v>
                </c:pt>
                <c:pt idx="19">
                  <c:v>723.49405801186333</c:v>
                </c:pt>
                <c:pt idx="20">
                  <c:v>707.97297725731846</c:v>
                </c:pt>
                <c:pt idx="21">
                  <c:v>693.6090900421292</c:v>
                </c:pt>
                <c:pt idx="22">
                  <c:v>680.40239636629565</c:v>
                </c:pt>
                <c:pt idx="23">
                  <c:v>668.3528962298177</c:v>
                </c:pt>
              </c:numCache>
            </c:numRef>
          </c:val>
          <c:smooth val="1"/>
          <c:extLst>
            <c:ext xmlns:c16="http://schemas.microsoft.com/office/drawing/2014/chart" uri="{C3380CC4-5D6E-409C-BE32-E72D297353CC}">
              <c16:uniqueId val="{00000002-DB6F-4321-A245-3EF0DFB5B7A0}"/>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rot="0" spcFirstLastPara="1" vertOverflow="ellipsis" vert="horz" wrap="square" anchor="ctr" anchorCtr="1"/>
              <a:lstStyle/>
              <a:p>
                <a:pPr>
                  <a:defRPr sz="1100" b="0" i="0" strike="noStrike" kern="1200" cap="all" baseline="0">
                    <a:solidFill>
                      <a:schemeClr val="tx1">
                        <a:lumMod val="65000"/>
                        <a:lumOff val="35000"/>
                      </a:schemeClr>
                    </a:solidFill>
                    <a:latin typeface="+mn-lt"/>
                    <a:ea typeface="+mn-ea"/>
                    <a:cs typeface="+mn-cs"/>
                  </a:defRPr>
                </a:pPr>
                <a:r>
                  <a:rPr lang="en-US" sz="1100"/>
                  <a:t>Yield-to-Maturity</a:t>
                </a:r>
              </a:p>
            </c:rich>
          </c:tx>
          <c:overlay val="0"/>
          <c:spPr>
            <a:noFill/>
            <a:ln>
              <a:noFill/>
              <a:prstDash val="solid"/>
            </a:ln>
          </c:spPr>
        </c:title>
        <c:numFmt formatCode="0.00%"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spc="0" normalizeH="0" baseline="0">
                <a:solidFill>
                  <a:schemeClr val="tx1">
                    <a:lumMod val="65000"/>
                    <a:lumOff val="35000"/>
                  </a:schemeClr>
                </a:solidFill>
                <a:latin typeface="+mn-lt"/>
                <a:ea typeface="+mn-ea"/>
                <a:cs typeface="+mn-cs"/>
              </a:defRPr>
            </a:pPr>
            <a:endParaRPr lang="en-US"/>
          </a:p>
        </c:txPr>
        <c:crossAx val="100"/>
        <c:crosses val="min"/>
        <c:auto val="1"/>
        <c:lblAlgn val="ctr"/>
        <c:lblOffset val="100"/>
        <c:noMultiLvlLbl val="1"/>
      </c:catAx>
      <c:valAx>
        <c:axId val="100"/>
        <c:scaling>
          <c:orientation val="minMax"/>
        </c:scaling>
        <c:delete val="0"/>
        <c:axPos val="l"/>
        <c:majorGridlines>
          <c:spPr>
            <a:ln w="9525" cap="flat" cmpd="sng" algn="ctr">
              <a:solidFill>
                <a:schemeClr val="tx1">
                  <a:lumMod val="15000"/>
                  <a:lumOff val="85000"/>
                </a:schemeClr>
              </a:solidFill>
              <a:prstDash val="solid"/>
              <a:round/>
            </a:ln>
          </c:spPr>
        </c:majorGridlines>
        <c:minorGridlines>
          <c:spPr>
            <a:ln w="9525" cap="flat" cmpd="sng" algn="ctr">
              <a:solidFill>
                <a:schemeClr val="tx1">
                  <a:lumMod val="5000"/>
                  <a:lumOff val="95000"/>
                </a:schemeClr>
              </a:solidFill>
              <a:prstDash val="solid"/>
              <a:round/>
            </a:ln>
          </c:spPr>
        </c:minorGridlines>
        <c:title>
          <c:tx>
            <c:rich>
              <a:bodyPr rot="-5400000" spcFirstLastPara="1" vertOverflow="ellipsis" vert="horz" wrap="square" anchor="ctr" anchorCtr="1"/>
              <a:lstStyle/>
              <a:p>
                <a:pPr>
                  <a:defRPr sz="1100" b="0" i="0" strike="noStrike" kern="1200" cap="all" baseline="0">
                    <a:solidFill>
                      <a:schemeClr val="tx1">
                        <a:lumMod val="65000"/>
                        <a:lumOff val="35000"/>
                      </a:schemeClr>
                    </a:solidFill>
                    <a:latin typeface="+mn-lt"/>
                    <a:ea typeface="+mn-ea"/>
                    <a:cs typeface="+mn-cs"/>
                  </a:defRPr>
                </a:pPr>
                <a:r>
                  <a:rPr lang="en-US" sz="1100"/>
                  <a:t>Price (€)</a:t>
                </a:r>
              </a:p>
            </c:rich>
          </c:tx>
          <c:overlay val="0"/>
          <c:spPr>
            <a:noFill/>
            <a:ln>
              <a:noFill/>
              <a:prstDash val="solid"/>
            </a:ln>
          </c:spPr>
        </c:title>
        <c:numFmt formatCode="#,##0.0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0"/>
        <c:crosses val="autoZero"/>
        <c:crossBetween val="between"/>
      </c:valAx>
    </c:plotArea>
    <c:legend>
      <c:legendPos val="t"/>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0</xdr:colOff>
      <xdr:row>2</xdr:row>
      <xdr:rowOff>0</xdr:rowOff>
    </xdr:from>
    <xdr:ext cx="6737048" cy="5769428"/>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lexandre.langevin@essec.edu"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showGridLines="0" tabSelected="1" workbookViewId="0">
      <selection activeCell="B5" sqref="B5"/>
    </sheetView>
  </sheetViews>
  <sheetFormatPr defaultRowHeight="15" x14ac:dyDescent="0.25"/>
  <cols>
    <col min="1" max="1" width="30" customWidth="1"/>
    <col min="2" max="2" width="65" customWidth="1"/>
  </cols>
  <sheetData>
    <row r="1" spans="1:2" ht="30" customHeight="1" x14ac:dyDescent="0.25">
      <c r="A1" s="38" t="s">
        <v>0</v>
      </c>
      <c r="B1" s="36"/>
    </row>
    <row r="2" spans="1:2" ht="18" customHeight="1" x14ac:dyDescent="0.25">
      <c r="A2" s="30" t="s">
        <v>1</v>
      </c>
      <c r="B2" s="31" t="s">
        <v>2</v>
      </c>
    </row>
    <row r="3" spans="1:2" ht="18" customHeight="1" x14ac:dyDescent="0.25">
      <c r="A3" s="30" t="s">
        <v>3</v>
      </c>
      <c r="B3" s="31" t="s">
        <v>4</v>
      </c>
    </row>
    <row r="4" spans="1:2" ht="18" customHeight="1" x14ac:dyDescent="0.25">
      <c r="A4" s="30" t="s">
        <v>5</v>
      </c>
      <c r="B4" s="47" t="s">
        <v>6</v>
      </c>
    </row>
    <row r="5" spans="1:2" ht="18" customHeight="1" x14ac:dyDescent="0.25">
      <c r="A5" s="30" t="s">
        <v>7</v>
      </c>
      <c r="B5" s="31" t="s">
        <v>8</v>
      </c>
    </row>
    <row r="6" spans="1:2" ht="18" customHeight="1" x14ac:dyDescent="0.25">
      <c r="A6" s="30" t="s">
        <v>9</v>
      </c>
      <c r="B6" s="31" t="s">
        <v>10</v>
      </c>
    </row>
    <row r="7" spans="1:2" ht="20.100000000000001" customHeight="1" x14ac:dyDescent="0.25">
      <c r="A7" s="32"/>
    </row>
    <row r="8" spans="1:2" ht="20.100000000000001" customHeight="1" x14ac:dyDescent="0.25">
      <c r="A8" s="37" t="s">
        <v>11</v>
      </c>
      <c r="B8" s="36"/>
    </row>
    <row r="9" spans="1:2" ht="79.5" customHeight="1" x14ac:dyDescent="0.25">
      <c r="A9" s="39" t="s">
        <v>69</v>
      </c>
      <c r="B9" s="36"/>
    </row>
    <row r="10" spans="1:2" ht="15" customHeight="1" x14ac:dyDescent="0.25">
      <c r="A10" s="32"/>
    </row>
    <row r="11" spans="1:2" ht="20.100000000000001" customHeight="1" x14ac:dyDescent="0.25">
      <c r="A11" s="37" t="s">
        <v>12</v>
      </c>
      <c r="B11" s="36"/>
    </row>
    <row r="12" spans="1:2" ht="33" customHeight="1" x14ac:dyDescent="0.25">
      <c r="A12" s="34" t="s">
        <v>13</v>
      </c>
      <c r="B12" s="33" t="s">
        <v>70</v>
      </c>
    </row>
    <row r="13" spans="1:2" ht="33" customHeight="1" x14ac:dyDescent="0.25">
      <c r="A13" s="34" t="s">
        <v>14</v>
      </c>
      <c r="B13" s="33" t="s">
        <v>15</v>
      </c>
    </row>
    <row r="14" spans="1:2" ht="35.25" customHeight="1" x14ac:dyDescent="0.25">
      <c r="A14" s="34" t="s">
        <v>16</v>
      </c>
      <c r="B14" s="33" t="s">
        <v>71</v>
      </c>
    </row>
    <row r="15" spans="1:2" ht="45.75" customHeight="1" x14ac:dyDescent="0.25">
      <c r="A15" s="34" t="s">
        <v>17</v>
      </c>
      <c r="B15" s="33" t="s">
        <v>18</v>
      </c>
    </row>
    <row r="16" spans="1:2" ht="33" customHeight="1" x14ac:dyDescent="0.25">
      <c r="A16" s="34" t="s">
        <v>19</v>
      </c>
      <c r="B16" s="33" t="s">
        <v>20</v>
      </c>
    </row>
    <row r="17" spans="1:2" ht="30" customHeight="1" x14ac:dyDescent="0.25">
      <c r="A17" s="32"/>
    </row>
    <row r="18" spans="1:2" ht="20.100000000000001" customHeight="1" x14ac:dyDescent="0.25">
      <c r="A18" s="37" t="s">
        <v>21</v>
      </c>
      <c r="B18" s="36"/>
    </row>
    <row r="19" spans="1:2" ht="21.95" customHeight="1" x14ac:dyDescent="0.25">
      <c r="A19" s="34" t="s">
        <v>22</v>
      </c>
      <c r="B19" s="33" t="s">
        <v>23</v>
      </c>
    </row>
    <row r="20" spans="1:2" ht="21.95" customHeight="1" x14ac:dyDescent="0.25">
      <c r="A20" s="34" t="s">
        <v>24</v>
      </c>
      <c r="B20" s="33" t="s">
        <v>25</v>
      </c>
    </row>
    <row r="21" spans="1:2" ht="21.95" customHeight="1" x14ac:dyDescent="0.25">
      <c r="A21" s="34" t="s">
        <v>26</v>
      </c>
      <c r="B21" s="33" t="s">
        <v>27</v>
      </c>
    </row>
    <row r="22" spans="1:2" ht="21.95" customHeight="1" x14ac:dyDescent="0.25">
      <c r="A22" s="34" t="s">
        <v>28</v>
      </c>
      <c r="B22" s="33" t="s">
        <v>29</v>
      </c>
    </row>
    <row r="23" spans="1:2" ht="21.95" customHeight="1" x14ac:dyDescent="0.25">
      <c r="A23" s="34" t="s">
        <v>30</v>
      </c>
      <c r="B23" s="33" t="s">
        <v>31</v>
      </c>
    </row>
    <row r="24" spans="1:2" ht="21.95" customHeight="1" x14ac:dyDescent="0.25">
      <c r="A24" s="34" t="s">
        <v>32</v>
      </c>
      <c r="B24" s="33" t="s">
        <v>33</v>
      </c>
    </row>
    <row r="26" spans="1:2" ht="20.100000000000001" customHeight="1" x14ac:dyDescent="0.25">
      <c r="A26" s="37" t="s">
        <v>34</v>
      </c>
      <c r="B26" s="36"/>
    </row>
    <row r="27" spans="1:2" ht="45" customHeight="1" x14ac:dyDescent="0.25">
      <c r="A27" s="35" t="s">
        <v>35</v>
      </c>
      <c r="B27" s="36"/>
    </row>
  </sheetData>
  <mergeCells count="7">
    <mergeCell ref="A27:B27"/>
    <mergeCell ref="A8:B8"/>
    <mergeCell ref="A26:B26"/>
    <mergeCell ref="A11:B11"/>
    <mergeCell ref="A1:B1"/>
    <mergeCell ref="A18:B18"/>
    <mergeCell ref="A9:B9"/>
  </mergeCells>
  <hyperlinks>
    <hyperlink ref="B4" r:id="rId1" xr:uid="{B31B4453-E2EB-44C0-8B5E-047F6ADAE3BF}"/>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
  <sheetViews>
    <sheetView zoomScale="85" zoomScaleNormal="85" workbookViewId="0">
      <selection activeCell="C7" sqref="C7"/>
    </sheetView>
  </sheetViews>
  <sheetFormatPr defaultRowHeight="15" x14ac:dyDescent="0.25"/>
  <cols>
    <col min="1" max="1" width="9" customWidth="1"/>
    <col min="2" max="2" width="28" customWidth="1"/>
    <col min="3" max="3" width="16" customWidth="1"/>
    <col min="4" max="4" width="14" customWidth="1"/>
    <col min="5" max="6" width="18" customWidth="1"/>
  </cols>
  <sheetData>
    <row r="1" spans="1:6" ht="27.95" customHeight="1" x14ac:dyDescent="0.25">
      <c r="A1" s="42" t="s">
        <v>36</v>
      </c>
      <c r="B1" s="41"/>
      <c r="C1" s="41"/>
      <c r="D1" s="41"/>
      <c r="E1" s="41"/>
      <c r="F1" s="41"/>
    </row>
    <row r="3" spans="1:6" ht="18" customHeight="1" x14ac:dyDescent="0.25">
      <c r="A3" s="40" t="s">
        <v>37</v>
      </c>
      <c r="B3" s="41"/>
      <c r="C3" s="41"/>
      <c r="D3" s="41"/>
      <c r="E3" s="41"/>
      <c r="F3" s="41"/>
    </row>
    <row r="4" spans="1:6" ht="20.100000000000001" customHeight="1" x14ac:dyDescent="0.25">
      <c r="A4" s="1" t="s">
        <v>38</v>
      </c>
      <c r="B4" s="2" t="s">
        <v>39</v>
      </c>
      <c r="C4" s="3">
        <v>1000</v>
      </c>
    </row>
    <row r="5" spans="1:6" ht="20.100000000000001" customHeight="1" x14ac:dyDescent="0.25">
      <c r="A5" s="1" t="s">
        <v>40</v>
      </c>
      <c r="B5" s="2" t="s">
        <v>41</v>
      </c>
      <c r="C5" s="4">
        <v>0.04</v>
      </c>
    </row>
    <row r="6" spans="1:6" ht="20.100000000000001" customHeight="1" x14ac:dyDescent="0.25">
      <c r="A6" s="1" t="s">
        <v>42</v>
      </c>
      <c r="B6" s="2" t="s">
        <v>43</v>
      </c>
      <c r="C6" s="5">
        <v>7</v>
      </c>
    </row>
    <row r="7" spans="1:6" ht="20.100000000000001" customHeight="1" x14ac:dyDescent="0.25">
      <c r="A7" s="1" t="s">
        <v>44</v>
      </c>
      <c r="B7" s="2" t="s">
        <v>45</v>
      </c>
      <c r="C7" s="4">
        <v>3.5000000000000003E-2</v>
      </c>
    </row>
    <row r="9" spans="1:6" ht="18" customHeight="1" x14ac:dyDescent="0.25">
      <c r="A9" s="40" t="s">
        <v>46</v>
      </c>
      <c r="B9" s="41"/>
      <c r="C9" s="41"/>
      <c r="D9" s="41"/>
      <c r="E9" s="41"/>
      <c r="F9" s="41"/>
    </row>
    <row r="10" spans="1:6" ht="32.1" customHeight="1" x14ac:dyDescent="0.25">
      <c r="A10" s="6" t="s">
        <v>47</v>
      </c>
      <c r="B10" s="6" t="s">
        <v>48</v>
      </c>
      <c r="C10" s="6" t="s">
        <v>49</v>
      </c>
      <c r="D10" s="6" t="s">
        <v>50</v>
      </c>
      <c r="E10" s="6" t="s">
        <v>51</v>
      </c>
      <c r="F10" s="6" t="s">
        <v>52</v>
      </c>
    </row>
    <row r="11" spans="1:6" ht="18" customHeight="1" x14ac:dyDescent="0.25">
      <c r="A11" s="7">
        <v>1</v>
      </c>
      <c r="B11" s="8">
        <f t="shared" ref="B11:B30" si="0">IF(A11&gt;$C$6,"",IF(A11=$C$6,$C$4*$C$5+$C$4,$C$4*$C$5))</f>
        <v>40</v>
      </c>
      <c r="C11" s="8">
        <f t="shared" ref="C11:C30" si="1">IF(A11&gt;$C$6,"",B11/(1+$C$7)^A11)</f>
        <v>38.647342995169083</v>
      </c>
      <c r="D11" s="9">
        <f t="shared" ref="D11:D30" si="2">IF(A11&gt;$C$6,"",C11/$C$33)</f>
        <v>3.7500840308321438E-2</v>
      </c>
      <c r="E11" s="9">
        <f t="shared" ref="E11:E30" si="3">IF(A11&gt;$C$6,"",A11*D11)</f>
        <v>3.7500840308321438E-2</v>
      </c>
      <c r="F11" s="9">
        <f t="shared" ref="F11:F30" si="4">IF(A11&gt;$C$6,"",A11*(A11+1)*B11/((1+$C$7)^(A11+2))/$C$33)</f>
        <v>7.0014871401099577E-2</v>
      </c>
    </row>
    <row r="12" spans="1:6" ht="18" customHeight="1" x14ac:dyDescent="0.25">
      <c r="A12" s="10">
        <v>2</v>
      </c>
      <c r="B12" s="11">
        <f t="shared" si="0"/>
        <v>40</v>
      </c>
      <c r="C12" s="11">
        <f t="shared" si="1"/>
        <v>37.340428014656119</v>
      </c>
      <c r="D12" s="12">
        <f t="shared" si="2"/>
        <v>3.6232695950069026E-2</v>
      </c>
      <c r="E12" s="12">
        <f t="shared" si="3"/>
        <v>7.2465391900138051E-2</v>
      </c>
      <c r="F12" s="12">
        <f t="shared" si="4"/>
        <v>0.20294165623507124</v>
      </c>
    </row>
    <row r="13" spans="1:6" ht="18" customHeight="1" x14ac:dyDescent="0.25">
      <c r="A13" s="7">
        <v>3</v>
      </c>
      <c r="B13" s="8">
        <f t="shared" si="0"/>
        <v>40</v>
      </c>
      <c r="C13" s="8">
        <f t="shared" si="1"/>
        <v>36.077708226720894</v>
      </c>
      <c r="D13" s="9">
        <f t="shared" si="2"/>
        <v>3.5007435700549788E-2</v>
      </c>
      <c r="E13" s="9">
        <f t="shared" si="3"/>
        <v>0.10502230710164936</v>
      </c>
      <c r="F13" s="9">
        <f t="shared" si="4"/>
        <v>0.39215778982622468</v>
      </c>
    </row>
    <row r="14" spans="1:6" ht="18" customHeight="1" x14ac:dyDescent="0.25">
      <c r="A14" s="10">
        <v>4</v>
      </c>
      <c r="B14" s="11">
        <f t="shared" si="0"/>
        <v>40</v>
      </c>
      <c r="C14" s="11">
        <f t="shared" si="1"/>
        <v>34.857689107942896</v>
      </c>
      <c r="D14" s="12">
        <f t="shared" si="2"/>
        <v>3.3823609372511873E-2</v>
      </c>
      <c r="E14" s="12">
        <f t="shared" si="3"/>
        <v>0.13529443749004749</v>
      </c>
      <c r="F14" s="12">
        <f t="shared" si="4"/>
        <v>0.63149402548506395</v>
      </c>
    </row>
    <row r="15" spans="1:6" ht="18" customHeight="1" x14ac:dyDescent="0.25">
      <c r="A15" s="7">
        <v>5</v>
      </c>
      <c r="B15" s="8">
        <f t="shared" si="0"/>
        <v>40</v>
      </c>
      <c r="C15" s="8">
        <f t="shared" si="1"/>
        <v>33.678926674340964</v>
      </c>
      <c r="D15" s="9">
        <f t="shared" si="2"/>
        <v>3.2679815818852057E-2</v>
      </c>
      <c r="E15" s="9">
        <f t="shared" si="3"/>
        <v>0.16339907909426027</v>
      </c>
      <c r="F15" s="9">
        <f t="shared" si="4"/>
        <v>0.91520873258704916</v>
      </c>
    </row>
    <row r="16" spans="1:6" ht="18" customHeight="1" x14ac:dyDescent="0.25">
      <c r="A16" s="10">
        <v>6</v>
      </c>
      <c r="B16" s="11">
        <f t="shared" si="0"/>
        <v>40</v>
      </c>
      <c r="C16" s="11">
        <f t="shared" si="1"/>
        <v>32.540025772310109</v>
      </c>
      <c r="D16" s="12">
        <f t="shared" si="2"/>
        <v>3.1574701274253193E-2</v>
      </c>
      <c r="E16" s="12">
        <f t="shared" si="3"/>
        <v>0.18944820764551917</v>
      </c>
      <c r="F16" s="12">
        <f t="shared" si="4"/>
        <v>1.2379635030162988</v>
      </c>
    </row>
    <row r="17" spans="1:6" ht="18" customHeight="1" x14ac:dyDescent="0.25">
      <c r="A17" s="7">
        <v>7</v>
      </c>
      <c r="B17" s="8">
        <f t="shared" si="0"/>
        <v>1040</v>
      </c>
      <c r="C17" s="8">
        <f t="shared" si="1"/>
        <v>817.43059911117189</v>
      </c>
      <c r="D17" s="9">
        <f t="shared" si="2"/>
        <v>0.79318090157544263</v>
      </c>
      <c r="E17" s="9">
        <f t="shared" si="3"/>
        <v>5.5522663110280988</v>
      </c>
      <c r="F17" s="9">
        <f t="shared" si="4"/>
        <v>41.464800101029013</v>
      </c>
    </row>
    <row r="18" spans="1:6" ht="18" customHeight="1" x14ac:dyDescent="0.25">
      <c r="A18" s="13">
        <v>8</v>
      </c>
      <c r="B18" s="11" t="str">
        <f t="shared" si="0"/>
        <v/>
      </c>
      <c r="C18" s="11" t="str">
        <f t="shared" si="1"/>
        <v/>
      </c>
      <c r="D18" s="12" t="str">
        <f t="shared" si="2"/>
        <v/>
      </c>
      <c r="E18" s="12" t="str">
        <f t="shared" si="3"/>
        <v/>
      </c>
      <c r="F18" s="12" t="str">
        <f t="shared" si="4"/>
        <v/>
      </c>
    </row>
    <row r="19" spans="1:6" ht="18" customHeight="1" x14ac:dyDescent="0.25">
      <c r="A19" s="14">
        <v>9</v>
      </c>
      <c r="B19" s="8" t="str">
        <f t="shared" si="0"/>
        <v/>
      </c>
      <c r="C19" s="8" t="str">
        <f t="shared" si="1"/>
        <v/>
      </c>
      <c r="D19" s="9" t="str">
        <f t="shared" si="2"/>
        <v/>
      </c>
      <c r="E19" s="9" t="str">
        <f t="shared" si="3"/>
        <v/>
      </c>
      <c r="F19" s="9" t="str">
        <f t="shared" si="4"/>
        <v/>
      </c>
    </row>
    <row r="20" spans="1:6" ht="18" customHeight="1" x14ac:dyDescent="0.25">
      <c r="A20" s="13">
        <v>10</v>
      </c>
      <c r="B20" s="11" t="str">
        <f t="shared" si="0"/>
        <v/>
      </c>
      <c r="C20" s="11" t="str">
        <f t="shared" si="1"/>
        <v/>
      </c>
      <c r="D20" s="12" t="str">
        <f t="shared" si="2"/>
        <v/>
      </c>
      <c r="E20" s="12" t="str">
        <f t="shared" si="3"/>
        <v/>
      </c>
      <c r="F20" s="12" t="str">
        <f t="shared" si="4"/>
        <v/>
      </c>
    </row>
    <row r="21" spans="1:6" ht="18" customHeight="1" x14ac:dyDescent="0.25">
      <c r="A21" s="14">
        <v>11</v>
      </c>
      <c r="B21" s="8" t="str">
        <f t="shared" si="0"/>
        <v/>
      </c>
      <c r="C21" s="8" t="str">
        <f t="shared" si="1"/>
        <v/>
      </c>
      <c r="D21" s="9" t="str">
        <f t="shared" si="2"/>
        <v/>
      </c>
      <c r="E21" s="9" t="str">
        <f t="shared" si="3"/>
        <v/>
      </c>
      <c r="F21" s="9" t="str">
        <f t="shared" si="4"/>
        <v/>
      </c>
    </row>
    <row r="22" spans="1:6" ht="18" customHeight="1" x14ac:dyDescent="0.25">
      <c r="A22" s="13">
        <v>12</v>
      </c>
      <c r="B22" s="11" t="str">
        <f t="shared" si="0"/>
        <v/>
      </c>
      <c r="C22" s="11" t="str">
        <f t="shared" si="1"/>
        <v/>
      </c>
      <c r="D22" s="12" t="str">
        <f t="shared" si="2"/>
        <v/>
      </c>
      <c r="E22" s="12" t="str">
        <f t="shared" si="3"/>
        <v/>
      </c>
      <c r="F22" s="12" t="str">
        <f t="shared" si="4"/>
        <v/>
      </c>
    </row>
    <row r="23" spans="1:6" ht="18" customHeight="1" x14ac:dyDescent="0.25">
      <c r="A23" s="14">
        <v>13</v>
      </c>
      <c r="B23" s="8" t="str">
        <f t="shared" si="0"/>
        <v/>
      </c>
      <c r="C23" s="8" t="str">
        <f t="shared" si="1"/>
        <v/>
      </c>
      <c r="D23" s="9" t="str">
        <f t="shared" si="2"/>
        <v/>
      </c>
      <c r="E23" s="9" t="str">
        <f t="shared" si="3"/>
        <v/>
      </c>
      <c r="F23" s="9" t="str">
        <f t="shared" si="4"/>
        <v/>
      </c>
    </row>
    <row r="24" spans="1:6" ht="18" customHeight="1" x14ac:dyDescent="0.25">
      <c r="A24" s="13">
        <v>14</v>
      </c>
      <c r="B24" s="11" t="str">
        <f t="shared" si="0"/>
        <v/>
      </c>
      <c r="C24" s="11" t="str">
        <f t="shared" si="1"/>
        <v/>
      </c>
      <c r="D24" s="12" t="str">
        <f t="shared" si="2"/>
        <v/>
      </c>
      <c r="E24" s="12" t="str">
        <f t="shared" si="3"/>
        <v/>
      </c>
      <c r="F24" s="12" t="str">
        <f t="shared" si="4"/>
        <v/>
      </c>
    </row>
    <row r="25" spans="1:6" ht="18" customHeight="1" x14ac:dyDescent="0.25">
      <c r="A25" s="14">
        <v>15</v>
      </c>
      <c r="B25" s="8" t="str">
        <f t="shared" si="0"/>
        <v/>
      </c>
      <c r="C25" s="8" t="str">
        <f t="shared" si="1"/>
        <v/>
      </c>
      <c r="D25" s="9" t="str">
        <f t="shared" si="2"/>
        <v/>
      </c>
      <c r="E25" s="9" t="str">
        <f t="shared" si="3"/>
        <v/>
      </c>
      <c r="F25" s="9" t="str">
        <f t="shared" si="4"/>
        <v/>
      </c>
    </row>
    <row r="26" spans="1:6" ht="18" customHeight="1" x14ac:dyDescent="0.25">
      <c r="A26" s="13">
        <v>16</v>
      </c>
      <c r="B26" s="11" t="str">
        <f t="shared" si="0"/>
        <v/>
      </c>
      <c r="C26" s="11" t="str">
        <f t="shared" si="1"/>
        <v/>
      </c>
      <c r="D26" s="12" t="str">
        <f t="shared" si="2"/>
        <v/>
      </c>
      <c r="E26" s="12" t="str">
        <f t="shared" si="3"/>
        <v/>
      </c>
      <c r="F26" s="12" t="str">
        <f t="shared" si="4"/>
        <v/>
      </c>
    </row>
    <row r="27" spans="1:6" ht="18" customHeight="1" x14ac:dyDescent="0.25">
      <c r="A27" s="14">
        <v>17</v>
      </c>
      <c r="B27" s="8" t="str">
        <f t="shared" si="0"/>
        <v/>
      </c>
      <c r="C27" s="8" t="str">
        <f t="shared" si="1"/>
        <v/>
      </c>
      <c r="D27" s="9" t="str">
        <f t="shared" si="2"/>
        <v/>
      </c>
      <c r="E27" s="9" t="str">
        <f t="shared" si="3"/>
        <v/>
      </c>
      <c r="F27" s="9" t="str">
        <f t="shared" si="4"/>
        <v/>
      </c>
    </row>
    <row r="28" spans="1:6" ht="18" customHeight="1" x14ac:dyDescent="0.25">
      <c r="A28" s="13">
        <v>18</v>
      </c>
      <c r="B28" s="11" t="str">
        <f t="shared" si="0"/>
        <v/>
      </c>
      <c r="C28" s="11" t="str">
        <f t="shared" si="1"/>
        <v/>
      </c>
      <c r="D28" s="12" t="str">
        <f t="shared" si="2"/>
        <v/>
      </c>
      <c r="E28" s="12" t="str">
        <f t="shared" si="3"/>
        <v/>
      </c>
      <c r="F28" s="12" t="str">
        <f t="shared" si="4"/>
        <v/>
      </c>
    </row>
    <row r="29" spans="1:6" ht="18" customHeight="1" x14ac:dyDescent="0.25">
      <c r="A29" s="14">
        <v>19</v>
      </c>
      <c r="B29" s="8" t="str">
        <f t="shared" si="0"/>
        <v/>
      </c>
      <c r="C29" s="8" t="str">
        <f t="shared" si="1"/>
        <v/>
      </c>
      <c r="D29" s="9" t="str">
        <f t="shared" si="2"/>
        <v/>
      </c>
      <c r="E29" s="9" t="str">
        <f t="shared" si="3"/>
        <v/>
      </c>
      <c r="F29" s="9" t="str">
        <f t="shared" si="4"/>
        <v/>
      </c>
    </row>
    <row r="30" spans="1:6" ht="18" customHeight="1" x14ac:dyDescent="0.25">
      <c r="A30" s="13">
        <v>20</v>
      </c>
      <c r="B30" s="11" t="str">
        <f t="shared" si="0"/>
        <v/>
      </c>
      <c r="C30" s="11" t="str">
        <f t="shared" si="1"/>
        <v/>
      </c>
      <c r="D30" s="12" t="str">
        <f t="shared" si="2"/>
        <v/>
      </c>
      <c r="E30" s="12" t="str">
        <f t="shared" si="3"/>
        <v/>
      </c>
      <c r="F30" s="12" t="str">
        <f t="shared" si="4"/>
        <v/>
      </c>
    </row>
    <row r="32" spans="1:6" ht="20.100000000000001" customHeight="1" x14ac:dyDescent="0.25">
      <c r="A32" s="43" t="s">
        <v>53</v>
      </c>
      <c r="B32" s="41"/>
      <c r="C32" s="41"/>
      <c r="D32" s="41"/>
      <c r="E32" s="41"/>
      <c r="F32" s="41"/>
    </row>
    <row r="33" spans="1:3" ht="21.95" customHeight="1" x14ac:dyDescent="0.25">
      <c r="A33" s="15" t="s">
        <v>54</v>
      </c>
      <c r="B33" s="16" t="s">
        <v>55</v>
      </c>
      <c r="C33" s="17">
        <f>SUM(C11:C30)</f>
        <v>1030.572719902312</v>
      </c>
    </row>
    <row r="34" spans="1:3" ht="21.95" customHeight="1" x14ac:dyDescent="0.25">
      <c r="A34" s="18" t="s">
        <v>56</v>
      </c>
      <c r="B34" s="19" t="s">
        <v>57</v>
      </c>
      <c r="C34" s="20">
        <f>SUM(E11:E30)</f>
        <v>6.2553965745680342</v>
      </c>
    </row>
    <row r="35" spans="1:3" ht="21.95" customHeight="1" x14ac:dyDescent="0.25">
      <c r="A35" s="18" t="s">
        <v>58</v>
      </c>
      <c r="B35" s="19" t="s">
        <v>59</v>
      </c>
      <c r="C35" s="20">
        <f>C34/(1+$C$7)</f>
        <v>6.0438614247034153</v>
      </c>
    </row>
    <row r="36" spans="1:3" ht="21.95" customHeight="1" x14ac:dyDescent="0.25">
      <c r="A36" s="21" t="s">
        <v>60</v>
      </c>
      <c r="B36" s="22" t="s">
        <v>61</v>
      </c>
      <c r="C36" s="23">
        <f>SUM(F11:F30)</f>
        <v>44.914580679579821</v>
      </c>
    </row>
  </sheetData>
  <mergeCells count="4">
    <mergeCell ref="A3:F3"/>
    <mergeCell ref="A1:F1"/>
    <mergeCell ref="A32:F32"/>
    <mergeCell ref="A9: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activeCell="S23" sqref="S23"/>
    </sheetView>
  </sheetViews>
  <sheetFormatPr defaultRowHeight="15" x14ac:dyDescent="0.25"/>
  <cols>
    <col min="1" max="1" width="10" customWidth="1"/>
    <col min="2" max="2" width="16" customWidth="1"/>
    <col min="3" max="3" width="20" customWidth="1"/>
    <col min="4" max="4" width="24" customWidth="1"/>
  </cols>
  <sheetData>
    <row r="1" spans="1:4" ht="26.1" customHeight="1" x14ac:dyDescent="0.25">
      <c r="A1" s="44" t="s">
        <v>62</v>
      </c>
      <c r="B1" s="41"/>
      <c r="C1" s="41"/>
      <c r="D1" s="41"/>
    </row>
    <row r="2" spans="1:4" x14ac:dyDescent="0.25">
      <c r="A2" s="46" t="s">
        <v>63</v>
      </c>
      <c r="B2" s="41"/>
      <c r="C2" s="41"/>
      <c r="D2" s="41"/>
    </row>
    <row r="4" spans="1:4" ht="27.95" customHeight="1" x14ac:dyDescent="0.25">
      <c r="A4" s="26" t="s">
        <v>64</v>
      </c>
      <c r="B4" s="27" t="s">
        <v>65</v>
      </c>
      <c r="C4" s="28" t="s">
        <v>66</v>
      </c>
      <c r="D4" s="29" t="s">
        <v>67</v>
      </c>
    </row>
    <row r="5" spans="1:4" ht="17.100000000000001" customHeight="1" x14ac:dyDescent="0.25">
      <c r="A5" s="24">
        <v>5.0000000000000001E-3</v>
      </c>
      <c r="B5" s="8">
        <f>PV(A5,'Bond Calculator'!$C$6,-'Bond Calculator'!$C$4*'Bond Calculator'!$C$5,-'Bond Calculator'!$C$4)</f>
        <v>1240.1725912561103</v>
      </c>
      <c r="C5" s="8">
        <f>'Bond Calculator'!$C$33*(1-'Bond Calculator'!$C$35*(A5-'Bond Calculator'!$C$7))</f>
        <v>1217.4318811173896</v>
      </c>
      <c r="D5" s="8">
        <f>'Bond Calculator'!$C$33*(1-'Bond Calculator'!$C$35*(A5-'Bond Calculator'!$C$7)+0.5*'Bond Calculator'!$C$36*(A5-'Bond Calculator'!$C$7)^2)</f>
        <v>1238.2613648257916</v>
      </c>
    </row>
    <row r="6" spans="1:4" ht="17.100000000000001" customHeight="1" x14ac:dyDescent="0.25">
      <c r="A6" s="25">
        <v>0.01</v>
      </c>
      <c r="B6" s="11">
        <f>PV(A6,'Bond Calculator'!$C$6,-'Bond Calculator'!$C$4*'Bond Calculator'!$C$5,-'Bond Calculator'!$C$4)</f>
        <v>1201.8458358785936</v>
      </c>
      <c r="C6" s="11">
        <f>'Bond Calculator'!$C$33*(1-'Bond Calculator'!$C$35*(A6-'Bond Calculator'!$C$7))</f>
        <v>1186.2886875815434</v>
      </c>
      <c r="D6" s="11">
        <f>'Bond Calculator'!$C$33*(1-'Bond Calculator'!$C$35*(A6-'Bond Calculator'!$C$7)+0.5*'Bond Calculator'!$C$36*(A6-'Bond Calculator'!$C$7)^2)</f>
        <v>1200.7536068234892</v>
      </c>
    </row>
    <row r="7" spans="1:4" ht="17.100000000000001" customHeight="1" x14ac:dyDescent="0.25">
      <c r="A7" s="24">
        <v>1.4999999999999999E-2</v>
      </c>
      <c r="B7" s="8">
        <f>PV(A7,'Bond Calculator'!$C$6,-'Bond Calculator'!$C$4*'Bond Calculator'!$C$5,-'Bond Calculator'!$C$4)</f>
        <v>1164.9553489033297</v>
      </c>
      <c r="C7" s="8">
        <f>'Bond Calculator'!$C$33*(1-'Bond Calculator'!$C$35*(A7-'Bond Calculator'!$C$7))</f>
        <v>1155.1454940456972</v>
      </c>
      <c r="D7" s="8">
        <f>'Bond Calculator'!$C$33*(1-'Bond Calculator'!$C$35*(A7-'Bond Calculator'!$C$7)+0.5*'Bond Calculator'!$C$36*(A7-'Bond Calculator'!$C$7)^2)</f>
        <v>1164.4030423605425</v>
      </c>
    </row>
    <row r="8" spans="1:4" ht="17.100000000000001" customHeight="1" x14ac:dyDescent="0.25">
      <c r="A8" s="25">
        <v>0.02</v>
      </c>
      <c r="B8" s="11">
        <f>PV(A8,'Bond Calculator'!$C$6,-'Bond Calculator'!$C$4*'Bond Calculator'!$C$5,-'Bond Calculator'!$C$4)</f>
        <v>1129.4398213860861</v>
      </c>
      <c r="C8" s="11">
        <f>'Bond Calculator'!$C$33*(1-'Bond Calculator'!$C$35*(A8-'Bond Calculator'!$C$7))</f>
        <v>1124.0023005098508</v>
      </c>
      <c r="D8" s="11">
        <f>'Bond Calculator'!$C$33*(1-'Bond Calculator'!$C$35*(A8-'Bond Calculator'!$C$7)+0.5*'Bond Calculator'!$C$36*(A8-'Bond Calculator'!$C$7)^2)</f>
        <v>1129.2096714369513</v>
      </c>
    </row>
    <row r="9" spans="1:4" ht="17.100000000000001" customHeight="1" x14ac:dyDescent="0.25">
      <c r="A9" s="24">
        <v>2.5000000000000001E-2</v>
      </c>
      <c r="B9" s="8">
        <f>PV(A9,'Bond Calculator'!$C$6,-'Bond Calculator'!$C$4*'Bond Calculator'!$C$5,-'Bond Calculator'!$C$4)</f>
        <v>1095.2408589499485</v>
      </c>
      <c r="C9" s="8">
        <f>'Bond Calculator'!$C$33*(1-'Bond Calculator'!$C$35*(A9-'Bond Calculator'!$C$7))</f>
        <v>1092.8591069740046</v>
      </c>
      <c r="D9" s="8">
        <f>'Bond Calculator'!$C$33*(1-'Bond Calculator'!$C$35*(A9-'Bond Calculator'!$C$7)+0.5*'Bond Calculator'!$C$36*(A9-'Bond Calculator'!$C$7)^2)</f>
        <v>1095.1734940527158</v>
      </c>
    </row>
    <row r="10" spans="1:4" ht="17.100000000000001" customHeight="1" x14ac:dyDescent="0.25">
      <c r="A10" s="25">
        <v>0.03</v>
      </c>
      <c r="B10" s="11">
        <f>PV(A10,'Bond Calculator'!$C$6,-'Bond Calculator'!$C$4*'Bond Calculator'!$C$5,-'Bond Calculator'!$C$4)</f>
        <v>1062.3028295522154</v>
      </c>
      <c r="C10" s="11">
        <f>'Bond Calculator'!$C$33*(1-'Bond Calculator'!$C$35*(A10-'Bond Calculator'!$C$7))</f>
        <v>1061.7159134381582</v>
      </c>
      <c r="D10" s="11">
        <f>'Bond Calculator'!$C$33*(1-'Bond Calculator'!$C$35*(A10-'Bond Calculator'!$C$7)+0.5*'Bond Calculator'!$C$36*(A10-'Bond Calculator'!$C$7)^2)</f>
        <v>1062.2945102078361</v>
      </c>
    </row>
    <row r="11" spans="1:4" ht="17.100000000000001" customHeight="1" x14ac:dyDescent="0.25">
      <c r="A11" s="24">
        <v>3.5000000000000003E-2</v>
      </c>
      <c r="B11" s="8">
        <f>PV(A11,'Bond Calculator'!$C$6,-'Bond Calculator'!$C$4*'Bond Calculator'!$C$5,-'Bond Calculator'!$C$4)</f>
        <v>1030.5727199023115</v>
      </c>
      <c r="C11" s="8">
        <f>'Bond Calculator'!$C$33*(1-'Bond Calculator'!$C$35*(A11-'Bond Calculator'!$C$7))</f>
        <v>1030.572719902312</v>
      </c>
      <c r="D11" s="8">
        <f>'Bond Calculator'!$C$33*(1-'Bond Calculator'!$C$35*(A11-'Bond Calculator'!$C$7)+0.5*'Bond Calculator'!$C$36*(A11-'Bond Calculator'!$C$7)^2)</f>
        <v>1030.572719902312</v>
      </c>
    </row>
    <row r="12" spans="1:4" ht="17.100000000000001" customHeight="1" x14ac:dyDescent="0.25">
      <c r="A12" s="25">
        <v>0.04</v>
      </c>
      <c r="B12" s="11">
        <f>PV(A12,'Bond Calculator'!$C$6,-'Bond Calculator'!$C$4*'Bond Calculator'!$C$5,-'Bond Calculator'!$C$4)</f>
        <v>999.99999999999989</v>
      </c>
      <c r="C12" s="11">
        <f>'Bond Calculator'!$C$33*(1-'Bond Calculator'!$C$35*(A12-'Bond Calculator'!$C$7))</f>
        <v>999.42952636646567</v>
      </c>
      <c r="D12" s="11">
        <f>'Bond Calculator'!$C$33*(1-'Bond Calculator'!$C$35*(A12-'Bond Calculator'!$C$7)+0.5*'Bond Calculator'!$C$36*(A12-'Bond Calculator'!$C$7)^2)</f>
        <v>1000.0081231361435</v>
      </c>
    </row>
    <row r="13" spans="1:4" ht="17.100000000000001" customHeight="1" x14ac:dyDescent="0.25">
      <c r="A13" s="24">
        <v>4.4999999999999998E-2</v>
      </c>
      <c r="B13" s="8">
        <f>PV(A13,'Bond Calculator'!$C$6,-'Bond Calculator'!$C$4*'Bond Calculator'!$C$5,-'Bond Calculator'!$C$4)</f>
        <v>970.53649529805068</v>
      </c>
      <c r="C13" s="8">
        <f>'Bond Calculator'!$C$33*(1-'Bond Calculator'!$C$35*(A13-'Bond Calculator'!$C$7))</f>
        <v>968.28633283061936</v>
      </c>
      <c r="D13" s="8">
        <f>'Bond Calculator'!$C$33*(1-'Bond Calculator'!$C$35*(A13-'Bond Calculator'!$C$7)+0.5*'Bond Calculator'!$C$36*(A13-'Bond Calculator'!$C$7)^2)</f>
        <v>970.60071990933079</v>
      </c>
    </row>
    <row r="14" spans="1:4" ht="17.100000000000001" customHeight="1" x14ac:dyDescent="0.25">
      <c r="A14" s="25">
        <v>0.05</v>
      </c>
      <c r="B14" s="11">
        <f>PV(A14,'Bond Calculator'!$C$6,-'Bond Calculator'!$C$4*'Bond Calculator'!$C$5,-'Bond Calculator'!$C$4)</f>
        <v>942.13626602602426</v>
      </c>
      <c r="C14" s="11">
        <f>'Bond Calculator'!$C$33*(1-'Bond Calculator'!$C$35*(A14-'Bond Calculator'!$C$7))</f>
        <v>937.14313929477316</v>
      </c>
      <c r="D14" s="11">
        <f>'Bond Calculator'!$C$33*(1-'Bond Calculator'!$C$35*(A14-'Bond Calculator'!$C$7)+0.5*'Bond Calculator'!$C$36*(A14-'Bond Calculator'!$C$7)^2)</f>
        <v>942.35051022187361</v>
      </c>
    </row>
    <row r="15" spans="1:4" ht="17.100000000000001" customHeight="1" x14ac:dyDescent="0.25">
      <c r="A15" s="24">
        <v>5.5E-2</v>
      </c>
      <c r="B15" s="8">
        <f>PV(A15,'Bond Calculator'!$C$6,-'Bond Calculator'!$C$4*'Bond Calculator'!$C$5,-'Bond Calculator'!$C$4)</f>
        <v>914.75549324203268</v>
      </c>
      <c r="C15" s="8">
        <f>'Bond Calculator'!$C$33*(1-'Bond Calculator'!$C$35*(A15-'Bond Calculator'!$C$7))</f>
        <v>905.99994575892686</v>
      </c>
      <c r="D15" s="8">
        <f>'Bond Calculator'!$C$33*(1-'Bond Calculator'!$C$35*(A15-'Bond Calculator'!$C$7)+0.5*'Bond Calculator'!$C$36*(A15-'Bond Calculator'!$C$7)^2)</f>
        <v>915.25749407377214</v>
      </c>
    </row>
    <row r="16" spans="1:4" ht="17.100000000000001" customHeight="1" x14ac:dyDescent="0.25">
      <c r="A16" s="25">
        <v>0.06</v>
      </c>
      <c r="B16" s="11">
        <f>PV(A16,'Bond Calculator'!$C$6,-'Bond Calculator'!$C$4*'Bond Calculator'!$C$5,-'Bond Calculator'!$C$4)</f>
        <v>888.35237120744546</v>
      </c>
      <c r="C16" s="11">
        <f>'Bond Calculator'!$C$33*(1-'Bond Calculator'!$C$35*(A16-'Bond Calculator'!$C$7))</f>
        <v>874.85675222308055</v>
      </c>
      <c r="D16" s="11">
        <f>'Bond Calculator'!$C$33*(1-'Bond Calculator'!$C$35*(A16-'Bond Calculator'!$C$7)+0.5*'Bond Calculator'!$C$36*(A16-'Bond Calculator'!$C$7)^2)</f>
        <v>889.32167146502627</v>
      </c>
    </row>
    <row r="17" spans="1:4" ht="17.100000000000001" customHeight="1" x14ac:dyDescent="0.25">
      <c r="A17" s="24">
        <v>6.5000000000000002E-2</v>
      </c>
      <c r="B17" s="8">
        <f>PV(A17,'Bond Calculator'!$C$6,-'Bond Calculator'!$C$4*'Bond Calculator'!$C$5,-'Bond Calculator'!$C$4)</f>
        <v>862.88700570567676</v>
      </c>
      <c r="C17" s="8">
        <f>'Bond Calculator'!$C$33*(1-'Bond Calculator'!$C$35*(A17-'Bond Calculator'!$C$7))</f>
        <v>843.71355868723413</v>
      </c>
      <c r="D17" s="8">
        <f>'Bond Calculator'!$C$33*(1-'Bond Calculator'!$C$35*(A17-'Bond Calculator'!$C$7)+0.5*'Bond Calculator'!$C$36*(A17-'Bond Calculator'!$C$7)^2)</f>
        <v>864.54304239563601</v>
      </c>
    </row>
    <row r="18" spans="1:4" ht="17.100000000000001" customHeight="1" x14ac:dyDescent="0.25">
      <c r="A18" s="25">
        <v>7.0000000000000007E-2</v>
      </c>
      <c r="B18" s="11">
        <f>PV(A18,'Bond Calculator'!$C$6,-'Bond Calculator'!$C$4*'Bond Calculator'!$C$5,-'Bond Calculator'!$C$4)</f>
        <v>838.32131795053897</v>
      </c>
      <c r="C18" s="11">
        <f>'Bond Calculator'!$C$33*(1-'Bond Calculator'!$C$35*(A18-'Bond Calculator'!$C$7))</f>
        <v>812.57036515138782</v>
      </c>
      <c r="D18" s="11">
        <f>'Bond Calculator'!$C$33*(1-'Bond Calculator'!$C$35*(A18-'Bond Calculator'!$C$7)+0.5*'Bond Calculator'!$C$36*(A18-'Bond Calculator'!$C$7)^2)</f>
        <v>840.92160686560158</v>
      </c>
    </row>
    <row r="19" spans="1:4" ht="17.100000000000001" customHeight="1" x14ac:dyDescent="0.25">
      <c r="A19" s="24">
        <v>7.4999999999999997E-2</v>
      </c>
      <c r="B19" s="8">
        <f>PV(A19,'Bond Calculator'!$C$6,-'Bond Calculator'!$C$4*'Bond Calculator'!$C$5,-'Bond Calculator'!$C$4)</f>
        <v>814.61895375234542</v>
      </c>
      <c r="C19" s="8">
        <f>'Bond Calculator'!$C$33*(1-'Bond Calculator'!$C$35*(A19-'Bond Calculator'!$C$7))</f>
        <v>781.42717161554162</v>
      </c>
      <c r="D19" s="8">
        <f>'Bond Calculator'!$C$33*(1-'Bond Calculator'!$C$35*(A19-'Bond Calculator'!$C$7)+0.5*'Bond Calculator'!$C$36*(A19-'Bond Calculator'!$C$7)^2)</f>
        <v>818.45736487492263</v>
      </c>
    </row>
    <row r="20" spans="1:4" ht="17.100000000000001" customHeight="1" x14ac:dyDescent="0.25">
      <c r="A20" s="25">
        <v>0.08</v>
      </c>
      <c r="B20" s="11">
        <f>PV(A20,'Bond Calculator'!$C$6,-'Bond Calculator'!$C$4*'Bond Calculator'!$C$5,-'Bond Calculator'!$C$4)</f>
        <v>791.74519763106696</v>
      </c>
      <c r="C20" s="11">
        <f>'Bond Calculator'!$C$33*(1-'Bond Calculator'!$C$35*(A20-'Bond Calculator'!$C$7))</f>
        <v>750.2839780796952</v>
      </c>
      <c r="D20" s="11">
        <f>'Bond Calculator'!$C$33*(1-'Bond Calculator'!$C$35*(A20-'Bond Calculator'!$C$7)+0.5*'Bond Calculator'!$C$36*(A20-'Bond Calculator'!$C$7)^2)</f>
        <v>797.15031642359941</v>
      </c>
    </row>
    <row r="21" spans="1:4" ht="17.100000000000001" customHeight="1" x14ac:dyDescent="0.25">
      <c r="A21" s="24">
        <v>8.5000000000000006E-2</v>
      </c>
      <c r="B21" s="8">
        <f>PV(A21,'Bond Calculator'!$C$6,-'Bond Calculator'!$C$4*'Bond Calculator'!$C$5,-'Bond Calculator'!$C$4)</f>
        <v>769.6668915855671</v>
      </c>
      <c r="C21" s="8">
        <f>'Bond Calculator'!$C$33*(1-'Bond Calculator'!$C$35*(A21-'Bond Calculator'!$C$7))</f>
        <v>719.14078454384889</v>
      </c>
      <c r="D21" s="8">
        <f>'Bond Calculator'!$C$33*(1-'Bond Calculator'!$C$35*(A21-'Bond Calculator'!$C$7)+0.5*'Bond Calculator'!$C$36*(A21-'Bond Calculator'!$C$7)^2)</f>
        <v>777.0004615116319</v>
      </c>
    </row>
    <row r="22" spans="1:4" ht="17.100000000000001" customHeight="1" x14ac:dyDescent="0.25">
      <c r="A22" s="25">
        <v>0.09</v>
      </c>
      <c r="B22" s="11">
        <f>PV(A22,'Bond Calculator'!$C$6,-'Bond Calculator'!$C$4*'Bond Calculator'!$C$5,-'Bond Calculator'!$C$4)</f>
        <v>748.35235824628739</v>
      </c>
      <c r="C22" s="11">
        <f>'Bond Calculator'!$C$33*(1-'Bond Calculator'!$C$35*(A22-'Bond Calculator'!$C$7))</f>
        <v>687.99759100800259</v>
      </c>
      <c r="D22" s="11">
        <f>'Bond Calculator'!$C$33*(1-'Bond Calculator'!$C$35*(A22-'Bond Calculator'!$C$7)+0.5*'Bond Calculator'!$C$36*(A22-'Bond Calculator'!$C$7)^2)</f>
        <v>758.00780013902011</v>
      </c>
    </row>
    <row r="23" spans="1:4" ht="17.100000000000001" customHeight="1" x14ac:dyDescent="0.25">
      <c r="A23" s="24">
        <v>9.5000000000000001E-2</v>
      </c>
      <c r="B23" s="8">
        <f>PV(A23,'Bond Calculator'!$C$6,-'Bond Calculator'!$C$4*'Bond Calculator'!$C$5,-'Bond Calculator'!$C$4)</f>
        <v>727.77132815590187</v>
      </c>
      <c r="C23" s="8">
        <f>'Bond Calculator'!$C$33*(1-'Bond Calculator'!$C$35*(A23-'Bond Calculator'!$C$7))</f>
        <v>656.85439747215628</v>
      </c>
      <c r="D23" s="8">
        <f>'Bond Calculator'!$C$33*(1-'Bond Calculator'!$C$35*(A23-'Bond Calculator'!$C$7)+0.5*'Bond Calculator'!$C$36*(A23-'Bond Calculator'!$C$7)^2)</f>
        <v>740.1723323057638</v>
      </c>
    </row>
    <row r="24" spans="1:4" ht="17.100000000000001" customHeight="1" x14ac:dyDescent="0.25">
      <c r="A24" s="25">
        <v>0.1</v>
      </c>
      <c r="B24" s="11">
        <f>PV(A24,'Bond Calculator'!$C$6,-'Bond Calculator'!$C$4*'Bond Calculator'!$C$5,-'Bond Calculator'!$C$4)</f>
        <v>707.89487093842388</v>
      </c>
      <c r="C24" s="11">
        <f>'Bond Calculator'!$C$33*(1-'Bond Calculator'!$C$35*(A24-'Bond Calculator'!$C$7))</f>
        <v>625.71120393630997</v>
      </c>
      <c r="D24" s="11">
        <f>'Bond Calculator'!$C$33*(1-'Bond Calculator'!$C$35*(A24-'Bond Calculator'!$C$7)+0.5*'Bond Calculator'!$C$36*(A24-'Bond Calculator'!$C$7)^2)</f>
        <v>723.49405801186333</v>
      </c>
    </row>
    <row r="25" spans="1:4" ht="17.100000000000001" customHeight="1" x14ac:dyDescent="0.25">
      <c r="A25" s="24">
        <v>0.105</v>
      </c>
      <c r="B25" s="8">
        <f>PV(A25,'Bond Calculator'!$C$6,-'Bond Calculator'!$C$4*'Bond Calculator'!$C$5,-'Bond Calculator'!$C$4)</f>
        <v>688.69533013217927</v>
      </c>
      <c r="C25" s="8">
        <f>'Bond Calculator'!$C$33*(1-'Bond Calculator'!$C$35*(A25-'Bond Calculator'!$C$7))</f>
        <v>594.56801040046378</v>
      </c>
      <c r="D25" s="8">
        <f>'Bond Calculator'!$C$33*(1-'Bond Calculator'!$C$35*(A25-'Bond Calculator'!$C$7)+0.5*'Bond Calculator'!$C$36*(A25-'Bond Calculator'!$C$7)^2)</f>
        <v>707.97297725731846</v>
      </c>
    </row>
    <row r="26" spans="1:4" ht="17.100000000000001" customHeight="1" x14ac:dyDescent="0.25">
      <c r="A26" s="25">
        <v>0.11</v>
      </c>
      <c r="B26" s="11">
        <f>PV(A26,'Bond Calculator'!$C$6,-'Bond Calculator'!$C$4*'Bond Calculator'!$C$5,-'Bond Calculator'!$C$4)</f>
        <v>670.14626147596573</v>
      </c>
      <c r="C26" s="11">
        <f>'Bond Calculator'!$C$33*(1-'Bond Calculator'!$C$35*(A26-'Bond Calculator'!$C$7))</f>
        <v>563.42481686461747</v>
      </c>
      <c r="D26" s="11">
        <f>'Bond Calculator'!$C$33*(1-'Bond Calculator'!$C$35*(A26-'Bond Calculator'!$C$7)+0.5*'Bond Calculator'!$C$36*(A26-'Bond Calculator'!$C$7)^2)</f>
        <v>693.6090900421292</v>
      </c>
    </row>
    <row r="27" spans="1:4" ht="17.100000000000001" customHeight="1" x14ac:dyDescent="0.25">
      <c r="A27" s="24">
        <v>0.115</v>
      </c>
      <c r="B27" s="8">
        <f>PV(A27,'Bond Calculator'!$C$6,-'Bond Calculator'!$C$4*'Bond Calculator'!$C$5,-'Bond Calculator'!$C$4)</f>
        <v>652.22237445073415</v>
      </c>
      <c r="C27" s="8">
        <f>'Bond Calculator'!$C$33*(1-'Bond Calculator'!$C$35*(A27-'Bond Calculator'!$C$7))</f>
        <v>532.28162332877116</v>
      </c>
      <c r="D27" s="8">
        <f>'Bond Calculator'!$C$33*(1-'Bond Calculator'!$C$35*(A27-'Bond Calculator'!$C$7)+0.5*'Bond Calculator'!$C$36*(A27-'Bond Calculator'!$C$7)^2)</f>
        <v>680.40239636629565</v>
      </c>
    </row>
    <row r="28" spans="1:4" ht="17.100000000000001" customHeight="1" x14ac:dyDescent="0.25">
      <c r="A28" s="25">
        <v>0.12</v>
      </c>
      <c r="B28" s="11">
        <f>PV(A28,'Bond Calculator'!$C$6,-'Bond Calculator'!$C$4*'Bond Calculator'!$C$5,-'Bond Calculator'!$C$4)</f>
        <v>634.89947689126234</v>
      </c>
      <c r="C28" s="11">
        <f>'Bond Calculator'!$C$33*(1-'Bond Calculator'!$C$35*(A28-'Bond Calculator'!$C$7))</f>
        <v>501.13842979292485</v>
      </c>
      <c r="D28" s="11">
        <f>'Bond Calculator'!$C$33*(1-'Bond Calculator'!$C$35*(A28-'Bond Calculator'!$C$7)+0.5*'Bond Calculator'!$C$36*(A28-'Bond Calculator'!$C$7)^2)</f>
        <v>668.3528962298177</v>
      </c>
    </row>
    <row r="30" spans="1:4" ht="32.25" customHeight="1" x14ac:dyDescent="0.25">
      <c r="A30" s="45" t="s">
        <v>68</v>
      </c>
      <c r="B30" s="41"/>
      <c r="C30" s="41"/>
      <c r="D30" s="41"/>
    </row>
  </sheetData>
  <mergeCells count="3">
    <mergeCell ref="A1:D1"/>
    <mergeCell ref="A30:D30"/>
    <mergeCell ref="A2:D2"/>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Bond Calculator</vt:lpstr>
      <vt:lpstr>Price-Yield 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Alexandre LANGEVIN</cp:lastModifiedBy>
  <dcterms:created xsi:type="dcterms:W3CDTF">2026-04-09T01:41:06Z</dcterms:created>
  <dcterms:modified xsi:type="dcterms:W3CDTF">2026-04-10T15:19:49Z</dcterms:modified>
</cp:coreProperties>
</file>