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ertorestelli/Desktop/"/>
    </mc:Choice>
  </mc:AlternateContent>
  <xr:revisionPtr revIDLastSave="0" documentId="13_ncr:1_{892FE0EC-FB04-D442-ABA1-2CE6F33B74EA}" xr6:coauthVersionLast="47" xr6:coauthVersionMax="47" xr10:uidLastSave="{00000000-0000-0000-0000-000000000000}"/>
  <bookViews>
    <workbookView xWindow="0" yWindow="680" windowWidth="28800" windowHeight="16300" activeTab="5" xr2:uid="{1D095DD1-881D-5847-8E1B-4F9025C054A2}"/>
  </bookViews>
  <sheets>
    <sheet name="FCF" sheetId="1" r:id="rId1"/>
    <sheet name="WACC" sheetId="2" r:id="rId2"/>
    <sheet name="Terminal Value" sheetId="3" state="hidden" r:id="rId3"/>
    <sheet name="Discounting" sheetId="4" state="hidden" r:id="rId4"/>
    <sheet name="EV to Equity Value" sheetId="5" state="hidden" r:id="rId5"/>
    <sheet name="FULL DCF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7" i="6" s="1"/>
  <c r="E17" i="6" s="1"/>
  <c r="F17" i="6" s="1"/>
  <c r="G17" i="6" s="1"/>
  <c r="H17" i="6" s="1"/>
  <c r="C42" i="6"/>
  <c r="C43" i="6"/>
  <c r="C44" i="6"/>
  <c r="C41" i="6"/>
  <c r="D18" i="6"/>
  <c r="E18" i="6" s="1"/>
  <c r="F18" i="6" s="1"/>
  <c r="G18" i="6" s="1"/>
  <c r="H18" i="6" s="1"/>
  <c r="C14" i="3"/>
  <c r="D14" i="3" s="1"/>
  <c r="D19" i="6"/>
  <c r="D15" i="6"/>
  <c r="E15" i="6" s="1"/>
  <c r="F15" i="6" s="1"/>
  <c r="G15" i="6" s="1"/>
  <c r="H15" i="6" s="1"/>
  <c r="C25" i="6"/>
  <c r="C24" i="6"/>
  <c r="F8" i="6"/>
  <c r="F7" i="6"/>
  <c r="F6" i="6"/>
  <c r="F5" i="6"/>
  <c r="C9" i="6"/>
  <c r="C8" i="6"/>
  <c r="C7" i="6"/>
  <c r="E14" i="3" l="1"/>
  <c r="F14" i="3" s="1"/>
  <c r="G14" i="3" s="1"/>
  <c r="H14" i="3" s="1"/>
  <c r="D13" i="3"/>
  <c r="E13" i="3" l="1"/>
  <c r="C8" i="4"/>
  <c r="C47" i="6"/>
  <c r="H8" i="4"/>
  <c r="H12" i="3"/>
  <c r="G12" i="3"/>
  <c r="F12" i="3"/>
  <c r="E12" i="3"/>
  <c r="D12" i="3"/>
  <c r="C12" i="3"/>
  <c r="C14" i="2"/>
  <c r="C13" i="2"/>
  <c r="C11" i="2"/>
  <c r="C23" i="6" s="1"/>
  <c r="C17" i="1"/>
  <c r="C16" i="1"/>
  <c r="C15" i="1"/>
  <c r="C14" i="1"/>
  <c r="C13" i="1"/>
  <c r="F13" i="3" l="1"/>
  <c r="E16" i="6"/>
  <c r="E20" i="6" s="1"/>
  <c r="C18" i="1"/>
  <c r="G8" i="4"/>
  <c r="F8" i="4"/>
  <c r="E8" i="4"/>
  <c r="D8" i="4"/>
  <c r="C15" i="2"/>
  <c r="C5" i="3" s="1"/>
  <c r="H16" i="3" s="1"/>
  <c r="F16" i="6"/>
  <c r="F20" i="6" s="1"/>
  <c r="D16" i="6"/>
  <c r="D20" i="6" s="1"/>
  <c r="G13" i="3" l="1"/>
  <c r="G16" i="6"/>
  <c r="G20" i="6" s="1"/>
  <c r="C26" i="6"/>
  <c r="C5" i="4"/>
  <c r="H10" i="4" s="1"/>
  <c r="H12" i="4" s="1"/>
  <c r="F35" i="6" l="1"/>
  <c r="F36" i="6" s="1"/>
  <c r="H13" i="3"/>
  <c r="H17" i="3" s="1"/>
  <c r="H18" i="3" s="1"/>
  <c r="H9" i="4" s="1"/>
  <c r="H13" i="4" s="1"/>
  <c r="E35" i="6"/>
  <c r="E36" i="6" s="1"/>
  <c r="H35" i="6"/>
  <c r="G35" i="6"/>
  <c r="G36" i="6" s="1"/>
  <c r="D35" i="6"/>
  <c r="D36" i="6" s="1"/>
  <c r="F10" i="4"/>
  <c r="F12" i="4" s="1"/>
  <c r="G10" i="4"/>
  <c r="G12" i="4" s="1"/>
  <c r="E10" i="4"/>
  <c r="E12" i="4" s="1"/>
  <c r="D10" i="4"/>
  <c r="D12" i="4" s="1"/>
  <c r="H29" i="6" l="1"/>
  <c r="H30" i="6" s="1"/>
  <c r="H16" i="6"/>
  <c r="H20" i="6" s="1"/>
  <c r="H31" i="6" s="1"/>
  <c r="C15" i="4"/>
  <c r="C4" i="5" s="1"/>
  <c r="C9" i="5" s="1"/>
  <c r="C12" i="5" s="1"/>
  <c r="H36" i="6" l="1"/>
  <c r="H32" i="6"/>
  <c r="H37" i="6" s="1"/>
  <c r="C38" i="6" l="1"/>
  <c r="C45" i="6" s="1"/>
  <c r="C48" i="6" s="1"/>
  <c r="C5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tc={0091C2AA-E16A-FB4F-B271-DA07A7687469}</author>
    <author>tc={54DE3ABE-310E-8643-A45E-9D54291591F5}</author>
  </authors>
  <commentList>
    <comment ref="D6" authorId="0" shapeId="0" xr:uid="{0091C2AA-E16A-FB4F-B271-DA07A7687469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A 5% cost of debt was assumed, reflecting the company’s solid credit profile and access to financing under favorable terms</t>
      </text>
    </comment>
    <comment ref="D10" authorId="1" shapeId="0" xr:uid="{54DE3ABE-310E-8643-A45E-9D54291591F5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The 9% is calculated based on the 10-year average of the FTSE MIB index, excluding dividends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tc={15FAE48A-7CF4-E24E-8E83-674376EA0D23}</author>
  </authors>
  <commentList>
    <comment ref="I19" authorId="0" shapeId="0" xr:uid="{15FAE48A-7CF4-E24E-8E83-674376EA0D23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Working capital nets to zero, as it exceeded expectations in period 1. I prefer to leave no assumptions</t>
      </text>
    </comment>
  </commentList>
</comments>
</file>

<file path=xl/sharedStrings.xml><?xml version="1.0" encoding="utf-8"?>
<sst xmlns="http://schemas.openxmlformats.org/spreadsheetml/2006/main" count="116" uniqueCount="71">
  <si>
    <t>FCF</t>
  </si>
  <si>
    <t>Assumptions</t>
  </si>
  <si>
    <t>EBIT</t>
  </si>
  <si>
    <t>Tax Rate %</t>
  </si>
  <si>
    <t>Depreciation</t>
  </si>
  <si>
    <t>Amortization</t>
  </si>
  <si>
    <t>CapEx</t>
  </si>
  <si>
    <t>Non-cash Working Capital (inc) / dec</t>
  </si>
  <si>
    <t>Free Cash Flow</t>
  </si>
  <si>
    <t>Tax</t>
  </si>
  <si>
    <t>D&amp;A</t>
  </si>
  <si>
    <t xml:space="preserve"> </t>
  </si>
  <si>
    <t>WACC Calculation</t>
  </si>
  <si>
    <t>Equity value</t>
  </si>
  <si>
    <t>Debt value</t>
  </si>
  <si>
    <t>Cost of Debt</t>
  </si>
  <si>
    <t>Tax rate</t>
  </si>
  <si>
    <t>10y BTP</t>
  </si>
  <si>
    <t>Beta</t>
  </si>
  <si>
    <t>Market Return</t>
  </si>
  <si>
    <t>Cost of Equity</t>
  </si>
  <si>
    <t>E / D +E</t>
  </si>
  <si>
    <t>D / D+E</t>
  </si>
  <si>
    <t>WACC</t>
  </si>
  <si>
    <t>Terminal Value Calculation</t>
  </si>
  <si>
    <t>Growth rate</t>
  </si>
  <si>
    <t>EV/EBITDA Multiple</t>
  </si>
  <si>
    <t>Period</t>
  </si>
  <si>
    <t>EBITDA</t>
  </si>
  <si>
    <t>Perpertuity Growth TV</t>
  </si>
  <si>
    <t>EV/ EBITDA TV</t>
  </si>
  <si>
    <t>Average</t>
  </si>
  <si>
    <t>Discounting Cash Flows</t>
  </si>
  <si>
    <t>Assumption</t>
  </si>
  <si>
    <t>Terminal Value</t>
  </si>
  <si>
    <t>Discount factor</t>
  </si>
  <si>
    <t>PV of FCF</t>
  </si>
  <si>
    <t>PV of TV</t>
  </si>
  <si>
    <t>Enterprise Value</t>
  </si>
  <si>
    <t>Enterprise Value to Equity Value</t>
  </si>
  <si>
    <t>Cash</t>
  </si>
  <si>
    <t>Marketable Securities</t>
  </si>
  <si>
    <t>Short term debt</t>
  </si>
  <si>
    <t>Long term debt</t>
  </si>
  <si>
    <t>Equity Value</t>
  </si>
  <si>
    <t>Shares Outstanding</t>
  </si>
  <si>
    <t>Share Price</t>
  </si>
  <si>
    <t>Assumptions pt1</t>
  </si>
  <si>
    <t>Assumptions pt2</t>
  </si>
  <si>
    <t>Tax Rate</t>
  </si>
  <si>
    <t>Free Cash Flows (FCF)</t>
  </si>
  <si>
    <t>D&amp;A (depriciation &amp; ammortization)</t>
  </si>
  <si>
    <t>Non-cash Work. Capital (inc) / dec</t>
  </si>
  <si>
    <t>D/D+E</t>
  </si>
  <si>
    <t>E/D+E</t>
  </si>
  <si>
    <t>Exit Multiple (EV/EBITDA)</t>
  </si>
  <si>
    <t>Perpetuity Growth</t>
  </si>
  <si>
    <t>Discounting</t>
  </si>
  <si>
    <t>Discount Factor</t>
  </si>
  <si>
    <t>Short term Debt</t>
  </si>
  <si>
    <t>Long term Debt</t>
  </si>
  <si>
    <t>Implied Share Price</t>
  </si>
  <si>
    <t>EBITDA/FCF growth</t>
  </si>
  <si>
    <t>DCF MAIRE TECNIMONT</t>
  </si>
  <si>
    <t>ultimo anno +40</t>
  </si>
  <si>
    <t>EBIT/ CapEx &amp; Dep Growth</t>
  </si>
  <si>
    <t>Balance Sheet</t>
  </si>
  <si>
    <t>Note</t>
  </si>
  <si>
    <t>FCF Calculation</t>
  </si>
  <si>
    <t>SUM D&amp;A</t>
  </si>
  <si>
    <t>Share Price at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</si>
</sst>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;\(#,##0.0\)"/>
    <numFmt numFmtId="165" formatCode="#,##0;\(#,##0\)"/>
    <numFmt numFmtId="166" formatCode="0.0%"/>
    <numFmt numFmtId="167" formatCode="0.00\x"/>
    <numFmt numFmtId="168" formatCode="0.0"/>
    <numFmt numFmtId="169" formatCode="#,##0.00\ &quot;€&quot;"/>
    <numFmt numFmtId="170" formatCode="#,##0.00;\(#,##0.00\)"/>
  </numFmts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sz val="12"/>
      <color rgb="FF0432FF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432FF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D9E2F3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4" xfId="0" applyFont="1" applyBorder="1"/>
    <xf numFmtId="0" fontId="6" fillId="4" borderId="0" xfId="0" applyFont="1" applyFill="1"/>
    <xf numFmtId="0" fontId="7" fillId="4" borderId="0" xfId="0" applyFont="1" applyFill="1"/>
    <xf numFmtId="0" fontId="7" fillId="4" borderId="3" xfId="0" applyFont="1" applyFill="1" applyBorder="1"/>
    <xf numFmtId="0" fontId="0" fillId="4" borderId="0" xfId="0" applyFill="1"/>
    <xf numFmtId="0" fontId="5" fillId="4" borderId="0" xfId="0" applyFont="1" applyFill="1"/>
    <xf numFmtId="10" fontId="5" fillId="4" borderId="0" xfId="0" applyNumberFormat="1" applyFont="1" applyFill="1"/>
    <xf numFmtId="0" fontId="7" fillId="4" borderId="4" xfId="0" applyFont="1" applyFill="1" applyBorder="1"/>
    <xf numFmtId="0" fontId="9" fillId="2" borderId="0" xfId="0" applyFont="1" applyFill="1"/>
    <xf numFmtId="168" fontId="7" fillId="2" borderId="0" xfId="0" applyNumberFormat="1" applyFont="1" applyFill="1"/>
    <xf numFmtId="168" fontId="7" fillId="2" borderId="3" xfId="0" applyNumberFormat="1" applyFont="1" applyFill="1" applyBorder="1"/>
    <xf numFmtId="166" fontId="5" fillId="4" borderId="0" xfId="0" applyNumberFormat="1" applyFont="1" applyFill="1"/>
    <xf numFmtId="167" fontId="5" fillId="4" borderId="0" xfId="0" applyNumberFormat="1" applyFont="1" applyFill="1"/>
    <xf numFmtId="168" fontId="5" fillId="4" borderId="0" xfId="0" applyNumberFormat="1" applyFont="1" applyFill="1"/>
    <xf numFmtId="0" fontId="7" fillId="4" borderId="0" xfId="0" applyFont="1" applyFill="1" applyAlignment="1">
      <alignment horizontal="right"/>
    </xf>
    <xf numFmtId="0" fontId="7" fillId="4" borderId="3" xfId="0" applyFont="1" applyFill="1" applyBorder="1" applyAlignment="1">
      <alignment horizontal="right"/>
    </xf>
    <xf numFmtId="0" fontId="8" fillId="0" borderId="0" xfId="0" applyFont="1"/>
    <xf numFmtId="168" fontId="8" fillId="2" borderId="0" xfId="0" applyNumberFormat="1" applyFont="1" applyFill="1"/>
    <xf numFmtId="2" fontId="5" fillId="4" borderId="0" xfId="0" applyNumberFormat="1" applyFont="1" applyFill="1"/>
    <xf numFmtId="1" fontId="5" fillId="4" borderId="0" xfId="0" applyNumberFormat="1" applyFont="1" applyFill="1"/>
    <xf numFmtId="2" fontId="7" fillId="4" borderId="4" xfId="0" applyNumberFormat="1" applyFont="1" applyFill="1" applyBorder="1"/>
    <xf numFmtId="168" fontId="7" fillId="4" borderId="4" xfId="0" applyNumberFormat="1" applyFont="1" applyFill="1" applyBorder="1"/>
    <xf numFmtId="2" fontId="2" fillId="2" borderId="4" xfId="0" applyNumberFormat="1" applyFont="1" applyFill="1" applyBorder="1"/>
    <xf numFmtId="169" fontId="2" fillId="2" borderId="4" xfId="0" applyNumberFormat="1" applyFont="1" applyFill="1" applyBorder="1"/>
    <xf numFmtId="0" fontId="4" fillId="4" borderId="0" xfId="0" applyFont="1" applyFill="1"/>
    <xf numFmtId="0" fontId="2" fillId="4" borderId="4" xfId="0" applyFont="1" applyFill="1" applyBorder="1"/>
    <xf numFmtId="9" fontId="5" fillId="4" borderId="0" xfId="1" applyFont="1" applyFill="1"/>
    <xf numFmtId="0" fontId="13" fillId="4" borderId="0" xfId="0" applyFont="1" applyFill="1"/>
    <xf numFmtId="0" fontId="11" fillId="7" borderId="0" xfId="0" applyFont="1" applyFill="1"/>
    <xf numFmtId="0" fontId="10" fillId="3" borderId="0" xfId="0" applyFont="1" applyFill="1" applyAlignment="1">
      <alignment horizontal="center"/>
    </xf>
    <xf numFmtId="0" fontId="11" fillId="4" borderId="3" xfId="0" applyFont="1" applyFill="1" applyBorder="1"/>
    <xf numFmtId="0" fontId="11" fillId="4" borderId="0" xfId="0" applyFont="1" applyFill="1"/>
    <xf numFmtId="10" fontId="15" fillId="4" borderId="0" xfId="0" applyNumberFormat="1" applyFont="1" applyFill="1"/>
    <xf numFmtId="0" fontId="15" fillId="4" borderId="0" xfId="0" applyFont="1" applyFill="1"/>
    <xf numFmtId="167" fontId="15" fillId="4" borderId="0" xfId="0" applyNumberFormat="1" applyFont="1" applyFill="1"/>
    <xf numFmtId="9" fontId="15" fillId="4" borderId="0" xfId="0" applyNumberFormat="1" applyFont="1" applyFill="1"/>
    <xf numFmtId="0" fontId="11" fillId="4" borderId="0" xfId="0" applyFont="1" applyFill="1" applyAlignment="1">
      <alignment horizontal="left"/>
    </xf>
    <xf numFmtId="166" fontId="15" fillId="4" borderId="0" xfId="0" applyNumberFormat="1" applyFont="1" applyFill="1"/>
    <xf numFmtId="0" fontId="13" fillId="4" borderId="0" xfId="0" applyFont="1" applyFill="1" applyAlignment="1">
      <alignment horizontal="left"/>
    </xf>
    <xf numFmtId="0" fontId="12" fillId="2" borderId="0" xfId="0" applyFont="1" applyFill="1" applyAlignment="1">
      <alignment horizontal="right"/>
    </xf>
    <xf numFmtId="0" fontId="12" fillId="2" borderId="0" xfId="0" applyFont="1" applyFill="1"/>
    <xf numFmtId="0" fontId="12" fillId="4" borderId="0" xfId="0" applyFont="1" applyFill="1" applyAlignment="1">
      <alignment horizontal="right"/>
    </xf>
    <xf numFmtId="0" fontId="12" fillId="4" borderId="0" xfId="0" applyFont="1" applyFill="1"/>
    <xf numFmtId="0" fontId="16" fillId="5" borderId="0" xfId="0" applyFont="1" applyFill="1"/>
    <xf numFmtId="165" fontId="11" fillId="4" borderId="0" xfId="0" applyNumberFormat="1" applyFont="1" applyFill="1"/>
    <xf numFmtId="165" fontId="15" fillId="4" borderId="0" xfId="0" applyNumberFormat="1" applyFont="1" applyFill="1"/>
    <xf numFmtId="165" fontId="11" fillId="6" borderId="0" xfId="0" applyNumberFormat="1" applyFont="1" applyFill="1"/>
    <xf numFmtId="164" fontId="15" fillId="4" borderId="0" xfId="0" applyNumberFormat="1" applyFont="1" applyFill="1"/>
    <xf numFmtId="165" fontId="15" fillId="4" borderId="0" xfId="0" quotePrefix="1" applyNumberFormat="1" applyFont="1" applyFill="1"/>
    <xf numFmtId="0" fontId="13" fillId="10" borderId="0" xfId="0" applyFont="1" applyFill="1"/>
    <xf numFmtId="0" fontId="10" fillId="4" borderId="4" xfId="0" applyFont="1" applyFill="1" applyBorder="1" applyAlignment="1">
      <alignment horizontal="left"/>
    </xf>
    <xf numFmtId="165" fontId="10" fillId="4" borderId="4" xfId="0" applyNumberFormat="1" applyFont="1" applyFill="1" applyBorder="1"/>
    <xf numFmtId="164" fontId="10" fillId="6" borderId="4" xfId="0" applyNumberFormat="1" applyFont="1" applyFill="1" applyBorder="1"/>
    <xf numFmtId="165" fontId="11" fillId="2" borderId="0" xfId="0" applyNumberFormat="1" applyFont="1" applyFill="1"/>
    <xf numFmtId="166" fontId="11" fillId="6" borderId="0" xfId="0" applyNumberFormat="1" applyFont="1" applyFill="1"/>
    <xf numFmtId="10" fontId="11" fillId="6" borderId="0" xfId="0" applyNumberFormat="1" applyFont="1" applyFill="1"/>
    <xf numFmtId="10" fontId="10" fillId="6" borderId="4" xfId="0" applyNumberFormat="1" applyFont="1" applyFill="1" applyBorder="1"/>
    <xf numFmtId="165" fontId="11" fillId="0" borderId="0" xfId="0" applyNumberFormat="1" applyFont="1"/>
    <xf numFmtId="165" fontId="10" fillId="6" borderId="4" xfId="0" applyNumberFormat="1" applyFont="1" applyFill="1" applyBorder="1"/>
    <xf numFmtId="0" fontId="16" fillId="5" borderId="0" xfId="0" applyFont="1" applyFill="1" applyAlignment="1">
      <alignment horizontal="left"/>
    </xf>
    <xf numFmtId="170" fontId="11" fillId="6" borderId="0" xfId="0" applyNumberFormat="1" applyFont="1" applyFill="1"/>
    <xf numFmtId="0" fontId="13" fillId="0" borderId="0" xfId="0" applyFont="1"/>
    <xf numFmtId="0" fontId="10" fillId="0" borderId="4" xfId="0" applyFont="1" applyBorder="1" applyAlignment="1">
      <alignment horizontal="left"/>
    </xf>
    <xf numFmtId="169" fontId="10" fillId="6" borderId="4" xfId="0" applyNumberFormat="1" applyFont="1" applyFill="1" applyBorder="1"/>
    <xf numFmtId="0" fontId="17" fillId="4" borderId="0" xfId="0" applyFont="1" applyFill="1"/>
    <xf numFmtId="169" fontId="17" fillId="9" borderId="4" xfId="0" applyNumberFormat="1" applyFont="1" applyFill="1" applyBorder="1"/>
    <xf numFmtId="9" fontId="17" fillId="8" borderId="0" xfId="1" applyFont="1" applyFill="1"/>
    <xf numFmtId="0" fontId="11" fillId="4" borderId="4" xfId="0" applyFont="1" applyFill="1" applyBorder="1"/>
    <xf numFmtId="166" fontId="11" fillId="4" borderId="4" xfId="0" applyNumberFormat="1" applyFont="1" applyFill="1" applyBorder="1"/>
    <xf numFmtId="9" fontId="11" fillId="4" borderId="0" xfId="0" applyNumberFormat="1" applyFont="1" applyFill="1"/>
    <xf numFmtId="0" fontId="10" fillId="0" borderId="4" xfId="0" applyFont="1" applyBorder="1"/>
    <xf numFmtId="10" fontId="10" fillId="2" borderId="4" xfId="0" applyNumberFormat="1" applyFont="1" applyFill="1" applyBorder="1"/>
    <xf numFmtId="0" fontId="10" fillId="4" borderId="4" xfId="0" applyFont="1" applyFill="1" applyBorder="1"/>
    <xf numFmtId="168" fontId="17" fillId="2" borderId="5" xfId="0" applyNumberFormat="1" applyFont="1" applyFill="1" applyBorder="1"/>
    <xf numFmtId="165" fontId="11" fillId="4" borderId="7" xfId="0" applyNumberFormat="1" applyFont="1" applyFill="1" applyBorder="1" applyAlignment="1">
      <alignment horizontal="center"/>
    </xf>
    <xf numFmtId="165" fontId="11" fillId="4" borderId="8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4" fillId="0" borderId="2" xfId="0" applyFont="1" applyBorder="1"/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2" xfId="0" applyFont="1" applyBorder="1"/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4" fillId="0" borderId="6" xfId="0" applyFont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obertorestelli/Desktop/DCF%20Maire.xlsx" TargetMode="External"/><Relationship Id="rId1" Type="http://schemas.openxmlformats.org/officeDocument/2006/relationships/externalLinkPath" Target="DCF%20Ma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FCF"/>
      <sheetName val="WACC"/>
      <sheetName val="Terminal Value"/>
      <sheetName val="Discounting"/>
      <sheetName val="EV to Equity Value"/>
      <sheetName val="DCF Full"/>
    </sheetNames>
    <sheetDataSet>
      <sheetData sheetId="0" refreshError="1"/>
      <sheetData sheetId="1" refreshError="1"/>
      <sheetData sheetId="2">
        <row r="4">
          <cell r="C4">
            <v>4000</v>
          </cell>
        </row>
      </sheetData>
      <sheetData sheetId="3">
        <row r="6">
          <cell r="C6">
            <v>0.02</v>
          </cell>
        </row>
      </sheetData>
      <sheetData sheetId="4"/>
      <sheetData sheetId="5">
        <row r="6">
          <cell r="C6">
            <v>642.1</v>
          </cell>
        </row>
        <row r="12">
          <cell r="C12">
            <v>329</v>
          </cell>
        </row>
      </sheetData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OBERTO RESTELLI" id="{5ACC17C6-4E29-8542-801A-4CE2D06312E4}" userId="S::roberto.restelli@studbocconi.it::34c60559-7525-48d4-af31-9031337e55bc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5-07-13T11:08:28.55" personId="{5ACC17C6-4E29-8542-801A-4CE2D06312E4}" id="{0091C2AA-E16A-FB4F-B271-DA07A7687469}">
    <text>A 5% cost of debt was assumed, reflecting the company’s solid credit profile and access to financing under favorable terms</text>
  </threadedComment>
  <threadedComment ref="D10" dT="2025-07-13T11:05:07.26" personId="{5ACC17C6-4E29-8542-801A-4CE2D06312E4}" id="{54DE3ABE-310E-8643-A45E-9D54291591F5}">
    <text>The 9% is calculated based on the 10-year average of the FTSE MIB index, excluding dividends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9" dT="2025-07-13T11:03:41.14" personId="{5ACC17C6-4E29-8542-801A-4CE2D06312E4}" id="{15FAE48A-7CF4-E24E-8E83-674376EA0D23}">
    <text>Working capital nets to zero, as it exceeded expectations in period 1. I prefer to leave no assumptions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5D94-B431-BC46-A7E5-B41AF074A9BF}">
  <dimension ref="B1:R1000"/>
  <sheetViews>
    <sheetView zoomScale="177" workbookViewId="0">
      <selection activeCell="C6" sqref="C6"/>
    </sheetView>
  </sheetViews>
  <sheetFormatPr baseColWidth="10" defaultColWidth="13.1640625" defaultRowHeight="16" x14ac:dyDescent="0.2"/>
  <cols>
    <col min="1" max="1" width="12.33203125" style="28" customWidth="1"/>
    <col min="2" max="2" width="38.83203125" style="28" customWidth="1"/>
    <col min="3" max="3" width="12.33203125" style="28" customWidth="1"/>
    <col min="4" max="4" width="14.5" style="28" bestFit="1" customWidth="1"/>
    <col min="5" max="26" width="12.33203125" style="28" customWidth="1"/>
    <col min="27" max="16384" width="13.1640625" style="28"/>
  </cols>
  <sheetData>
    <row r="1" spans="2:18" ht="15.75" customHeight="1" x14ac:dyDescent="0.2"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2:18" ht="15.75" customHeight="1" x14ac:dyDescent="0.2">
      <c r="B2" s="77" t="s">
        <v>68</v>
      </c>
      <c r="C2" s="78"/>
    </row>
    <row r="3" spans="2:18" ht="15.75" customHeight="1" x14ac:dyDescent="0.2"/>
    <row r="4" spans="2:18" ht="15.75" customHeight="1" x14ac:dyDescent="0.2">
      <c r="B4" s="31" t="s">
        <v>1</v>
      </c>
      <c r="C4" s="31"/>
    </row>
    <row r="5" spans="2:18" ht="15.75" customHeight="1" x14ac:dyDescent="0.2">
      <c r="B5" s="32" t="s">
        <v>2</v>
      </c>
      <c r="C5" s="48">
        <v>321</v>
      </c>
      <c r="D5" s="45"/>
    </row>
    <row r="6" spans="2:18" ht="15.75" customHeight="1" x14ac:dyDescent="0.2">
      <c r="B6" s="32" t="s">
        <v>3</v>
      </c>
      <c r="C6" s="36">
        <v>0.28000000000000003</v>
      </c>
      <c r="D6" s="45"/>
    </row>
    <row r="7" spans="2:18" ht="15.75" customHeight="1" x14ac:dyDescent="0.2">
      <c r="B7" s="32" t="s">
        <v>4</v>
      </c>
      <c r="C7" s="48">
        <v>38.200000000000003</v>
      </c>
      <c r="D7" s="75" t="s">
        <v>69</v>
      </c>
    </row>
    <row r="8" spans="2:18" ht="15.75" customHeight="1" x14ac:dyDescent="0.2">
      <c r="B8" s="32" t="s">
        <v>5</v>
      </c>
      <c r="C8" s="48">
        <v>15.5</v>
      </c>
      <c r="D8" s="76">
        <f>C7+C8</f>
        <v>53.7</v>
      </c>
    </row>
    <row r="9" spans="2:18" ht="15.75" customHeight="1" x14ac:dyDescent="0.2">
      <c r="B9" s="32" t="s">
        <v>6</v>
      </c>
      <c r="C9" s="48">
        <v>48.6</v>
      </c>
      <c r="D9" s="45"/>
    </row>
    <row r="10" spans="2:18" ht="15.75" customHeight="1" x14ac:dyDescent="0.2">
      <c r="B10" s="32" t="s">
        <v>7</v>
      </c>
      <c r="C10" s="46">
        <v>-106.5</v>
      </c>
      <c r="D10" s="45"/>
    </row>
    <row r="11" spans="2:18" ht="15.75" customHeight="1" x14ac:dyDescent="0.2">
      <c r="B11" s="32"/>
      <c r="C11" s="46"/>
      <c r="D11" s="45"/>
    </row>
    <row r="12" spans="2:18" ht="15.75" customHeight="1" x14ac:dyDescent="0.2">
      <c r="B12" s="77" t="s">
        <v>8</v>
      </c>
      <c r="C12" s="78"/>
    </row>
    <row r="13" spans="2:18" ht="15.75" customHeight="1" x14ac:dyDescent="0.2">
      <c r="B13" s="37" t="s">
        <v>2</v>
      </c>
      <c r="C13" s="45">
        <f>C5</f>
        <v>321</v>
      </c>
      <c r="D13" s="45"/>
    </row>
    <row r="14" spans="2:18" ht="15.75" customHeight="1" x14ac:dyDescent="0.2">
      <c r="B14" s="37" t="s">
        <v>9</v>
      </c>
      <c r="C14" s="45">
        <f>C6*-C5</f>
        <v>-89.88000000000001</v>
      </c>
      <c r="D14" s="45"/>
    </row>
    <row r="15" spans="2:18" ht="15.75" customHeight="1" x14ac:dyDescent="0.2">
      <c r="B15" s="37" t="s">
        <v>10</v>
      </c>
      <c r="C15" s="45">
        <f>C7+C8</f>
        <v>53.7</v>
      </c>
      <c r="D15" s="45"/>
    </row>
    <row r="16" spans="2:18" ht="15.75" customHeight="1" x14ac:dyDescent="0.2">
      <c r="B16" s="37" t="s">
        <v>6</v>
      </c>
      <c r="C16" s="45">
        <f>-C9</f>
        <v>-48.6</v>
      </c>
      <c r="D16" s="45"/>
    </row>
    <row r="17" spans="2:4" ht="15.75" customHeight="1" x14ac:dyDescent="0.2">
      <c r="B17" s="37" t="s">
        <v>7</v>
      </c>
      <c r="C17" s="45">
        <f>C10</f>
        <v>-106.5</v>
      </c>
      <c r="D17" s="45"/>
    </row>
    <row r="18" spans="2:4" ht="15.75" customHeight="1" x14ac:dyDescent="0.2">
      <c r="B18" s="73" t="s">
        <v>8</v>
      </c>
      <c r="C18" s="74">
        <f>SUM(C13:C17)</f>
        <v>129.72</v>
      </c>
      <c r="D18" s="45"/>
    </row>
    <row r="19" spans="2:4" ht="15.75" customHeight="1" x14ac:dyDescent="0.2">
      <c r="C19" s="45"/>
      <c r="D19" s="45"/>
    </row>
    <row r="20" spans="2:4" ht="15.75" customHeight="1" x14ac:dyDescent="0.2">
      <c r="C20" s="45"/>
      <c r="D20" s="45"/>
    </row>
    <row r="21" spans="2:4" ht="15.75" customHeight="1" x14ac:dyDescent="0.2">
      <c r="C21" s="45" t="s">
        <v>11</v>
      </c>
      <c r="D21" s="45"/>
    </row>
    <row r="22" spans="2:4" ht="15.75" customHeight="1" x14ac:dyDescent="0.2">
      <c r="C22" s="45"/>
      <c r="D22" s="45"/>
    </row>
    <row r="23" spans="2:4" ht="15.75" customHeight="1" x14ac:dyDescent="0.2">
      <c r="C23" s="45"/>
      <c r="D23" s="45"/>
    </row>
    <row r="24" spans="2:4" ht="15.75" customHeight="1" x14ac:dyDescent="0.2">
      <c r="C24" s="45"/>
      <c r="D24" s="45"/>
    </row>
    <row r="25" spans="2:4" ht="15.75" customHeight="1" x14ac:dyDescent="0.2">
      <c r="C25" s="45"/>
      <c r="D25" s="45"/>
    </row>
    <row r="26" spans="2:4" ht="15.75" customHeight="1" x14ac:dyDescent="0.2">
      <c r="C26" s="45"/>
      <c r="D26" s="45"/>
    </row>
    <row r="27" spans="2:4" ht="15.75" customHeight="1" x14ac:dyDescent="0.2">
      <c r="C27" s="45"/>
      <c r="D27" s="45"/>
    </row>
    <row r="28" spans="2:4" ht="15.75" customHeight="1" x14ac:dyDescent="0.2">
      <c r="C28" s="45"/>
      <c r="D28" s="45"/>
    </row>
    <row r="29" spans="2:4" ht="15.75" customHeight="1" x14ac:dyDescent="0.2">
      <c r="C29" s="45"/>
      <c r="D29" s="45"/>
    </row>
    <row r="30" spans="2:4" ht="15.75" customHeight="1" x14ac:dyDescent="0.2"/>
    <row r="31" spans="2:4" ht="15.75" customHeight="1" x14ac:dyDescent="0.2"/>
    <row r="32" spans="2:4" ht="15.75" customHeight="1" x14ac:dyDescent="0.2"/>
    <row r="33" s="28" customFormat="1" ht="15.75" customHeight="1" x14ac:dyDescent="0.2"/>
    <row r="34" s="28" customFormat="1" ht="15.75" customHeight="1" x14ac:dyDescent="0.2"/>
    <row r="35" s="28" customFormat="1" ht="15.75" customHeight="1" x14ac:dyDescent="0.2"/>
    <row r="36" s="28" customFormat="1" ht="15.75" customHeight="1" x14ac:dyDescent="0.2"/>
    <row r="37" s="28" customFormat="1" ht="15.75" customHeight="1" x14ac:dyDescent="0.2"/>
    <row r="38" s="28" customFormat="1" ht="15.75" customHeight="1" x14ac:dyDescent="0.2"/>
    <row r="39" s="28" customFormat="1" ht="15.75" customHeight="1" x14ac:dyDescent="0.2"/>
    <row r="40" s="28" customFormat="1" ht="15.75" customHeight="1" x14ac:dyDescent="0.2"/>
    <row r="41" s="28" customFormat="1" ht="15.75" customHeight="1" x14ac:dyDescent="0.2"/>
    <row r="42" s="28" customFormat="1" ht="15.75" customHeight="1" x14ac:dyDescent="0.2"/>
    <row r="43" s="28" customFormat="1" ht="15.75" customHeight="1" x14ac:dyDescent="0.2"/>
    <row r="44" s="28" customFormat="1" ht="15.75" customHeight="1" x14ac:dyDescent="0.2"/>
    <row r="45" s="28" customFormat="1" ht="15.75" customHeight="1" x14ac:dyDescent="0.2"/>
    <row r="46" s="28" customFormat="1" ht="15.75" customHeight="1" x14ac:dyDescent="0.2"/>
    <row r="47" s="28" customFormat="1" ht="15.75" customHeight="1" x14ac:dyDescent="0.2"/>
    <row r="48" s="28" customFormat="1" ht="15.75" customHeight="1" x14ac:dyDescent="0.2"/>
    <row r="49" s="28" customFormat="1" ht="15.75" customHeight="1" x14ac:dyDescent="0.2"/>
    <row r="50" s="28" customFormat="1" ht="15.75" customHeight="1" x14ac:dyDescent="0.2"/>
    <row r="51" s="28" customFormat="1" ht="15.75" customHeight="1" x14ac:dyDescent="0.2"/>
    <row r="52" s="28" customFormat="1" ht="15.75" customHeight="1" x14ac:dyDescent="0.2"/>
    <row r="53" s="28" customFormat="1" ht="15.75" customHeight="1" x14ac:dyDescent="0.2"/>
    <row r="54" s="28" customFormat="1" ht="15.75" customHeight="1" x14ac:dyDescent="0.2"/>
    <row r="55" s="28" customFormat="1" ht="15.75" customHeight="1" x14ac:dyDescent="0.2"/>
    <row r="56" s="28" customFormat="1" ht="15.75" customHeight="1" x14ac:dyDescent="0.2"/>
    <row r="57" s="28" customFormat="1" ht="15.75" customHeight="1" x14ac:dyDescent="0.2"/>
    <row r="58" s="28" customFormat="1" ht="15.75" customHeight="1" x14ac:dyDescent="0.2"/>
    <row r="59" s="28" customFormat="1" ht="15.75" customHeight="1" x14ac:dyDescent="0.2"/>
    <row r="60" s="28" customFormat="1" ht="15.75" customHeight="1" x14ac:dyDescent="0.2"/>
    <row r="61" s="28" customFormat="1" ht="15.75" customHeight="1" x14ac:dyDescent="0.2"/>
    <row r="62" s="28" customFormat="1" ht="15.75" customHeight="1" x14ac:dyDescent="0.2"/>
    <row r="63" s="28" customFormat="1" ht="15.75" customHeight="1" x14ac:dyDescent="0.2"/>
    <row r="64" s="28" customFormat="1" ht="15.75" customHeight="1" x14ac:dyDescent="0.2"/>
    <row r="65" s="28" customFormat="1" ht="15.75" customHeight="1" x14ac:dyDescent="0.2"/>
    <row r="66" s="28" customFormat="1" ht="15.75" customHeight="1" x14ac:dyDescent="0.2"/>
    <row r="67" s="28" customFormat="1" ht="15.75" customHeight="1" x14ac:dyDescent="0.2"/>
    <row r="68" s="28" customFormat="1" ht="15.75" customHeight="1" x14ac:dyDescent="0.2"/>
    <row r="69" s="28" customFormat="1" ht="15.75" customHeight="1" x14ac:dyDescent="0.2"/>
    <row r="70" s="28" customFormat="1" ht="15.75" customHeight="1" x14ac:dyDescent="0.2"/>
    <row r="71" s="28" customFormat="1" ht="15.75" customHeight="1" x14ac:dyDescent="0.2"/>
    <row r="72" s="28" customFormat="1" ht="15.75" customHeight="1" x14ac:dyDescent="0.2"/>
    <row r="73" s="28" customFormat="1" ht="15.75" customHeight="1" x14ac:dyDescent="0.2"/>
    <row r="74" s="28" customFormat="1" ht="15.75" customHeight="1" x14ac:dyDescent="0.2"/>
    <row r="75" s="28" customFormat="1" ht="15.75" customHeight="1" x14ac:dyDescent="0.2"/>
    <row r="76" s="28" customFormat="1" ht="15.75" customHeight="1" x14ac:dyDescent="0.2"/>
    <row r="77" s="28" customFormat="1" ht="15.75" customHeight="1" x14ac:dyDescent="0.2"/>
    <row r="78" s="28" customFormat="1" ht="15.75" customHeight="1" x14ac:dyDescent="0.2"/>
    <row r="79" s="28" customFormat="1" ht="15.75" customHeight="1" x14ac:dyDescent="0.2"/>
    <row r="80" s="28" customFormat="1" ht="15.75" customHeight="1" x14ac:dyDescent="0.2"/>
    <row r="81" s="28" customFormat="1" ht="15.75" customHeight="1" x14ac:dyDescent="0.2"/>
    <row r="82" s="28" customFormat="1" ht="15.75" customHeight="1" x14ac:dyDescent="0.2"/>
    <row r="83" s="28" customFormat="1" ht="15.75" customHeight="1" x14ac:dyDescent="0.2"/>
    <row r="84" s="28" customFormat="1" ht="15.75" customHeight="1" x14ac:dyDescent="0.2"/>
    <row r="85" s="28" customFormat="1" ht="15.75" customHeight="1" x14ac:dyDescent="0.2"/>
    <row r="86" s="28" customFormat="1" ht="15.75" customHeight="1" x14ac:dyDescent="0.2"/>
    <row r="87" s="28" customFormat="1" ht="15.75" customHeight="1" x14ac:dyDescent="0.2"/>
    <row r="88" s="28" customFormat="1" ht="15.75" customHeight="1" x14ac:dyDescent="0.2"/>
    <row r="89" s="28" customFormat="1" ht="15.75" customHeight="1" x14ac:dyDescent="0.2"/>
    <row r="90" s="28" customFormat="1" ht="15.75" customHeight="1" x14ac:dyDescent="0.2"/>
    <row r="91" s="28" customFormat="1" ht="15.75" customHeight="1" x14ac:dyDescent="0.2"/>
    <row r="92" s="28" customFormat="1" ht="15.75" customHeight="1" x14ac:dyDescent="0.2"/>
    <row r="93" s="28" customFormat="1" ht="15.75" customHeight="1" x14ac:dyDescent="0.2"/>
    <row r="94" s="28" customFormat="1" ht="15.75" customHeight="1" x14ac:dyDescent="0.2"/>
    <row r="95" s="28" customFormat="1" ht="15.75" customHeight="1" x14ac:dyDescent="0.2"/>
    <row r="96" s="28" customFormat="1" ht="15.75" customHeight="1" x14ac:dyDescent="0.2"/>
    <row r="97" s="28" customFormat="1" ht="15.75" customHeight="1" x14ac:dyDescent="0.2"/>
    <row r="98" s="28" customFormat="1" ht="15.75" customHeight="1" x14ac:dyDescent="0.2"/>
    <row r="99" s="28" customFormat="1" ht="15.75" customHeight="1" x14ac:dyDescent="0.2"/>
    <row r="100" s="28" customFormat="1" ht="15.75" customHeight="1" x14ac:dyDescent="0.2"/>
    <row r="101" s="28" customFormat="1" ht="15.75" customHeight="1" x14ac:dyDescent="0.2"/>
    <row r="102" s="28" customFormat="1" ht="15.75" customHeight="1" x14ac:dyDescent="0.2"/>
    <row r="103" s="28" customFormat="1" ht="15.75" customHeight="1" x14ac:dyDescent="0.2"/>
    <row r="104" s="28" customFormat="1" ht="15.75" customHeight="1" x14ac:dyDescent="0.2"/>
    <row r="105" s="28" customFormat="1" ht="15.75" customHeight="1" x14ac:dyDescent="0.2"/>
    <row r="106" s="28" customFormat="1" ht="15.75" customHeight="1" x14ac:dyDescent="0.2"/>
    <row r="107" s="28" customFormat="1" ht="15.75" customHeight="1" x14ac:dyDescent="0.2"/>
    <row r="108" s="28" customFormat="1" ht="15.75" customHeight="1" x14ac:dyDescent="0.2"/>
    <row r="109" s="28" customFormat="1" ht="15.75" customHeight="1" x14ac:dyDescent="0.2"/>
    <row r="110" s="28" customFormat="1" ht="15.75" customHeight="1" x14ac:dyDescent="0.2"/>
    <row r="111" s="28" customFormat="1" ht="15.75" customHeight="1" x14ac:dyDescent="0.2"/>
    <row r="112" s="28" customFormat="1" ht="15.75" customHeight="1" x14ac:dyDescent="0.2"/>
    <row r="113" s="28" customFormat="1" ht="15.75" customHeight="1" x14ac:dyDescent="0.2"/>
    <row r="114" s="28" customFormat="1" ht="15.75" customHeight="1" x14ac:dyDescent="0.2"/>
    <row r="115" s="28" customFormat="1" ht="15.75" customHeight="1" x14ac:dyDescent="0.2"/>
    <row r="116" s="28" customFormat="1" ht="15.75" customHeight="1" x14ac:dyDescent="0.2"/>
    <row r="117" s="28" customFormat="1" ht="15.75" customHeight="1" x14ac:dyDescent="0.2"/>
    <row r="118" s="28" customFormat="1" ht="15.75" customHeight="1" x14ac:dyDescent="0.2"/>
    <row r="119" s="28" customFormat="1" ht="15.75" customHeight="1" x14ac:dyDescent="0.2"/>
    <row r="120" s="28" customFormat="1" ht="15.75" customHeight="1" x14ac:dyDescent="0.2"/>
    <row r="121" s="28" customFormat="1" ht="15.75" customHeight="1" x14ac:dyDescent="0.2"/>
    <row r="122" s="28" customFormat="1" ht="15.75" customHeight="1" x14ac:dyDescent="0.2"/>
    <row r="123" s="28" customFormat="1" ht="15.75" customHeight="1" x14ac:dyDescent="0.2"/>
    <row r="124" s="28" customFormat="1" ht="15.75" customHeight="1" x14ac:dyDescent="0.2"/>
    <row r="125" s="28" customFormat="1" ht="15.75" customHeight="1" x14ac:dyDescent="0.2"/>
    <row r="126" s="28" customFormat="1" ht="15.75" customHeight="1" x14ac:dyDescent="0.2"/>
    <row r="127" s="28" customFormat="1" ht="15.75" customHeight="1" x14ac:dyDescent="0.2"/>
    <row r="128" s="28" customFormat="1" ht="15.75" customHeight="1" x14ac:dyDescent="0.2"/>
    <row r="129" s="28" customFormat="1" ht="15.75" customHeight="1" x14ac:dyDescent="0.2"/>
    <row r="130" s="28" customFormat="1" ht="15.75" customHeight="1" x14ac:dyDescent="0.2"/>
    <row r="131" s="28" customFormat="1" ht="15.75" customHeight="1" x14ac:dyDescent="0.2"/>
    <row r="132" s="28" customFormat="1" ht="15.75" customHeight="1" x14ac:dyDescent="0.2"/>
    <row r="133" s="28" customFormat="1" ht="15.75" customHeight="1" x14ac:dyDescent="0.2"/>
    <row r="134" s="28" customFormat="1" ht="15.75" customHeight="1" x14ac:dyDescent="0.2"/>
    <row r="135" s="28" customFormat="1" ht="15.75" customHeight="1" x14ac:dyDescent="0.2"/>
    <row r="136" s="28" customFormat="1" ht="15.75" customHeight="1" x14ac:dyDescent="0.2"/>
    <row r="137" s="28" customFormat="1" ht="15.75" customHeight="1" x14ac:dyDescent="0.2"/>
    <row r="138" s="28" customFormat="1" ht="15.75" customHeight="1" x14ac:dyDescent="0.2"/>
    <row r="139" s="28" customFormat="1" ht="15.75" customHeight="1" x14ac:dyDescent="0.2"/>
    <row r="140" s="28" customFormat="1" ht="15.75" customHeight="1" x14ac:dyDescent="0.2"/>
    <row r="141" s="28" customFormat="1" ht="15.75" customHeight="1" x14ac:dyDescent="0.2"/>
    <row r="142" s="28" customFormat="1" ht="15.75" customHeight="1" x14ac:dyDescent="0.2"/>
    <row r="143" s="28" customFormat="1" ht="15.75" customHeight="1" x14ac:dyDescent="0.2"/>
    <row r="144" s="28" customFormat="1" ht="15.75" customHeight="1" x14ac:dyDescent="0.2"/>
    <row r="145" s="28" customFormat="1" ht="15.75" customHeight="1" x14ac:dyDescent="0.2"/>
    <row r="146" s="28" customFormat="1" ht="15.75" customHeight="1" x14ac:dyDescent="0.2"/>
    <row r="147" s="28" customFormat="1" ht="15.75" customHeight="1" x14ac:dyDescent="0.2"/>
    <row r="148" s="28" customFormat="1" ht="15.75" customHeight="1" x14ac:dyDescent="0.2"/>
    <row r="149" s="28" customFormat="1" ht="15.75" customHeight="1" x14ac:dyDescent="0.2"/>
    <row r="150" s="28" customFormat="1" ht="15.75" customHeight="1" x14ac:dyDescent="0.2"/>
    <row r="151" s="28" customFormat="1" ht="15.75" customHeight="1" x14ac:dyDescent="0.2"/>
    <row r="152" s="28" customFormat="1" ht="15.75" customHeight="1" x14ac:dyDescent="0.2"/>
    <row r="153" s="28" customFormat="1" ht="15.75" customHeight="1" x14ac:dyDescent="0.2"/>
    <row r="154" s="28" customFormat="1" ht="15.75" customHeight="1" x14ac:dyDescent="0.2"/>
    <row r="155" s="28" customFormat="1" ht="15.75" customHeight="1" x14ac:dyDescent="0.2"/>
    <row r="156" s="28" customFormat="1" ht="15.75" customHeight="1" x14ac:dyDescent="0.2"/>
    <row r="157" s="28" customFormat="1" ht="15.75" customHeight="1" x14ac:dyDescent="0.2"/>
    <row r="158" s="28" customFormat="1" ht="15.75" customHeight="1" x14ac:dyDescent="0.2"/>
    <row r="159" s="28" customFormat="1" ht="15.75" customHeight="1" x14ac:dyDescent="0.2"/>
    <row r="160" s="28" customFormat="1" ht="15.75" customHeight="1" x14ac:dyDescent="0.2"/>
    <row r="161" s="28" customFormat="1" ht="15.75" customHeight="1" x14ac:dyDescent="0.2"/>
    <row r="162" s="28" customFormat="1" ht="15.75" customHeight="1" x14ac:dyDescent="0.2"/>
    <row r="163" s="28" customFormat="1" ht="15.75" customHeight="1" x14ac:dyDescent="0.2"/>
    <row r="164" s="28" customFormat="1" ht="15.75" customHeight="1" x14ac:dyDescent="0.2"/>
    <row r="165" s="28" customFormat="1" ht="15.75" customHeight="1" x14ac:dyDescent="0.2"/>
    <row r="166" s="28" customFormat="1" ht="15.75" customHeight="1" x14ac:dyDescent="0.2"/>
    <row r="167" s="28" customFormat="1" ht="15.75" customHeight="1" x14ac:dyDescent="0.2"/>
    <row r="168" s="28" customFormat="1" ht="15.75" customHeight="1" x14ac:dyDescent="0.2"/>
    <row r="169" s="28" customFormat="1" ht="15.75" customHeight="1" x14ac:dyDescent="0.2"/>
    <row r="170" s="28" customFormat="1" ht="15.75" customHeight="1" x14ac:dyDescent="0.2"/>
    <row r="171" s="28" customFormat="1" ht="15.75" customHeight="1" x14ac:dyDescent="0.2"/>
    <row r="172" s="28" customFormat="1" ht="15.75" customHeight="1" x14ac:dyDescent="0.2"/>
    <row r="173" s="28" customFormat="1" ht="15.75" customHeight="1" x14ac:dyDescent="0.2"/>
    <row r="174" s="28" customFormat="1" ht="15.75" customHeight="1" x14ac:dyDescent="0.2"/>
    <row r="175" s="28" customFormat="1" ht="15.75" customHeight="1" x14ac:dyDescent="0.2"/>
    <row r="176" s="28" customFormat="1" ht="15.75" customHeight="1" x14ac:dyDescent="0.2"/>
    <row r="177" s="28" customFormat="1" ht="15.75" customHeight="1" x14ac:dyDescent="0.2"/>
    <row r="178" s="28" customFormat="1" ht="15.75" customHeight="1" x14ac:dyDescent="0.2"/>
    <row r="179" s="28" customFormat="1" ht="15.75" customHeight="1" x14ac:dyDescent="0.2"/>
    <row r="180" s="28" customFormat="1" ht="15.75" customHeight="1" x14ac:dyDescent="0.2"/>
    <row r="181" s="28" customFormat="1" ht="15.75" customHeight="1" x14ac:dyDescent="0.2"/>
    <row r="182" s="28" customFormat="1" ht="15.75" customHeight="1" x14ac:dyDescent="0.2"/>
    <row r="183" s="28" customFormat="1" ht="15.75" customHeight="1" x14ac:dyDescent="0.2"/>
    <row r="184" s="28" customFormat="1" ht="15.75" customHeight="1" x14ac:dyDescent="0.2"/>
    <row r="185" s="28" customFormat="1" ht="15.75" customHeight="1" x14ac:dyDescent="0.2"/>
    <row r="186" s="28" customFormat="1" ht="15.75" customHeight="1" x14ac:dyDescent="0.2"/>
    <row r="187" s="28" customFormat="1" ht="15.75" customHeight="1" x14ac:dyDescent="0.2"/>
    <row r="188" s="28" customFormat="1" ht="15.75" customHeight="1" x14ac:dyDescent="0.2"/>
    <row r="189" s="28" customFormat="1" ht="15.75" customHeight="1" x14ac:dyDescent="0.2"/>
    <row r="190" s="28" customFormat="1" ht="15.75" customHeight="1" x14ac:dyDescent="0.2"/>
    <row r="191" s="28" customFormat="1" ht="15.75" customHeight="1" x14ac:dyDescent="0.2"/>
    <row r="192" s="28" customFormat="1" ht="15.75" customHeight="1" x14ac:dyDescent="0.2"/>
    <row r="193" s="28" customFormat="1" ht="15.75" customHeight="1" x14ac:dyDescent="0.2"/>
    <row r="194" s="28" customFormat="1" ht="15.75" customHeight="1" x14ac:dyDescent="0.2"/>
    <row r="195" s="28" customFormat="1" ht="15.75" customHeight="1" x14ac:dyDescent="0.2"/>
    <row r="196" s="28" customFormat="1" ht="15.75" customHeight="1" x14ac:dyDescent="0.2"/>
    <row r="197" s="28" customFormat="1" ht="15.75" customHeight="1" x14ac:dyDescent="0.2"/>
    <row r="198" s="28" customFormat="1" ht="15.75" customHeight="1" x14ac:dyDescent="0.2"/>
    <row r="199" s="28" customFormat="1" ht="15.75" customHeight="1" x14ac:dyDescent="0.2"/>
    <row r="200" s="28" customFormat="1" ht="15.75" customHeight="1" x14ac:dyDescent="0.2"/>
    <row r="201" s="28" customFormat="1" ht="15.75" customHeight="1" x14ac:dyDescent="0.2"/>
    <row r="202" s="28" customFormat="1" ht="15.75" customHeight="1" x14ac:dyDescent="0.2"/>
    <row r="203" s="28" customFormat="1" ht="15.75" customHeight="1" x14ac:dyDescent="0.2"/>
    <row r="204" s="28" customFormat="1" ht="15.75" customHeight="1" x14ac:dyDescent="0.2"/>
    <row r="205" s="28" customFormat="1" ht="15.75" customHeight="1" x14ac:dyDescent="0.2"/>
    <row r="206" s="28" customFormat="1" ht="15.75" customHeight="1" x14ac:dyDescent="0.2"/>
    <row r="207" s="28" customFormat="1" ht="15.75" customHeight="1" x14ac:dyDescent="0.2"/>
    <row r="208" s="28" customFormat="1" ht="15.75" customHeight="1" x14ac:dyDescent="0.2"/>
    <row r="209" s="28" customFormat="1" ht="15.75" customHeight="1" x14ac:dyDescent="0.2"/>
    <row r="210" s="28" customFormat="1" ht="15.75" customHeight="1" x14ac:dyDescent="0.2"/>
    <row r="211" s="28" customFormat="1" ht="15.75" customHeight="1" x14ac:dyDescent="0.2"/>
    <row r="212" s="28" customFormat="1" ht="15.75" customHeight="1" x14ac:dyDescent="0.2"/>
    <row r="213" s="28" customFormat="1" ht="15.75" customHeight="1" x14ac:dyDescent="0.2"/>
    <row r="214" s="28" customFormat="1" ht="15.75" customHeight="1" x14ac:dyDescent="0.2"/>
    <row r="215" s="28" customFormat="1" ht="15.75" customHeight="1" x14ac:dyDescent="0.2"/>
    <row r="216" s="28" customFormat="1" ht="15.75" customHeight="1" x14ac:dyDescent="0.2"/>
    <row r="217" s="28" customFormat="1" ht="15.75" customHeight="1" x14ac:dyDescent="0.2"/>
    <row r="218" s="28" customFormat="1" ht="15.75" customHeight="1" x14ac:dyDescent="0.2"/>
    <row r="219" s="28" customFormat="1" ht="15.75" customHeight="1" x14ac:dyDescent="0.2"/>
    <row r="220" s="28" customFormat="1" ht="15.75" customHeight="1" x14ac:dyDescent="0.2"/>
    <row r="221" s="28" customFormat="1" ht="15.75" customHeight="1" x14ac:dyDescent="0.2"/>
    <row r="222" s="28" customFormat="1" ht="15.75" customHeight="1" x14ac:dyDescent="0.2"/>
    <row r="223" s="28" customFormat="1" ht="15.75" customHeight="1" x14ac:dyDescent="0.2"/>
    <row r="224" s="28" customFormat="1" ht="15.75" customHeight="1" x14ac:dyDescent="0.2"/>
    <row r="225" s="28" customFormat="1" ht="15.75" customHeight="1" x14ac:dyDescent="0.2"/>
    <row r="226" s="28" customFormat="1" ht="15.75" customHeight="1" x14ac:dyDescent="0.2"/>
    <row r="227" s="28" customFormat="1" ht="15.75" customHeight="1" x14ac:dyDescent="0.2"/>
    <row r="228" s="28" customFormat="1" ht="15.75" customHeight="1" x14ac:dyDescent="0.2"/>
    <row r="229" s="28" customFormat="1" ht="15.75" customHeight="1" x14ac:dyDescent="0.2"/>
    <row r="230" s="28" customFormat="1" ht="15.75" customHeight="1" x14ac:dyDescent="0.2"/>
    <row r="231" s="28" customFormat="1" ht="15.75" customHeight="1" x14ac:dyDescent="0.2"/>
    <row r="232" s="28" customFormat="1" ht="15.75" customHeight="1" x14ac:dyDescent="0.2"/>
    <row r="233" s="28" customFormat="1" ht="15.75" customHeight="1" x14ac:dyDescent="0.2"/>
    <row r="234" s="28" customFormat="1" ht="15.75" customHeight="1" x14ac:dyDescent="0.2"/>
    <row r="235" s="28" customFormat="1" ht="15.75" customHeight="1" x14ac:dyDescent="0.2"/>
    <row r="236" s="28" customFormat="1" ht="15.75" customHeight="1" x14ac:dyDescent="0.2"/>
    <row r="237" s="28" customFormat="1" ht="15.75" customHeight="1" x14ac:dyDescent="0.2"/>
    <row r="238" s="28" customFormat="1" ht="15.75" customHeight="1" x14ac:dyDescent="0.2"/>
    <row r="239" s="28" customFormat="1" ht="15.75" customHeight="1" x14ac:dyDescent="0.2"/>
    <row r="240" s="28" customFormat="1" ht="15.75" customHeight="1" x14ac:dyDescent="0.2"/>
    <row r="241" s="28" customFormat="1" ht="15.75" customHeight="1" x14ac:dyDescent="0.2"/>
    <row r="242" s="28" customFormat="1" ht="15.75" customHeight="1" x14ac:dyDescent="0.2"/>
    <row r="243" s="28" customFormat="1" ht="15.75" customHeight="1" x14ac:dyDescent="0.2"/>
    <row r="244" s="28" customFormat="1" ht="15.75" customHeight="1" x14ac:dyDescent="0.2"/>
    <row r="245" s="28" customFormat="1" ht="15.75" customHeight="1" x14ac:dyDescent="0.2"/>
    <row r="246" s="28" customFormat="1" ht="15.75" customHeight="1" x14ac:dyDescent="0.2"/>
    <row r="247" s="28" customFormat="1" ht="15.75" customHeight="1" x14ac:dyDescent="0.2"/>
    <row r="248" s="28" customFormat="1" ht="15.75" customHeight="1" x14ac:dyDescent="0.2"/>
    <row r="249" s="28" customFormat="1" ht="15.75" customHeight="1" x14ac:dyDescent="0.2"/>
    <row r="250" s="28" customFormat="1" ht="15.75" customHeight="1" x14ac:dyDescent="0.2"/>
    <row r="251" s="28" customFormat="1" ht="15.75" customHeight="1" x14ac:dyDescent="0.2"/>
    <row r="252" s="28" customFormat="1" ht="15.75" customHeight="1" x14ac:dyDescent="0.2"/>
    <row r="253" s="28" customFormat="1" ht="15.75" customHeight="1" x14ac:dyDescent="0.2"/>
    <row r="254" s="28" customFormat="1" ht="15.75" customHeight="1" x14ac:dyDescent="0.2"/>
    <row r="255" s="28" customFormat="1" ht="15.75" customHeight="1" x14ac:dyDescent="0.2"/>
    <row r="256" s="28" customFormat="1" ht="15.75" customHeight="1" x14ac:dyDescent="0.2"/>
    <row r="257" s="28" customFormat="1" ht="15.75" customHeight="1" x14ac:dyDescent="0.2"/>
    <row r="258" s="28" customFormat="1" ht="15.75" customHeight="1" x14ac:dyDescent="0.2"/>
    <row r="259" s="28" customFormat="1" ht="15.75" customHeight="1" x14ac:dyDescent="0.2"/>
    <row r="260" s="28" customFormat="1" ht="15.75" customHeight="1" x14ac:dyDescent="0.2"/>
    <row r="261" s="28" customFormat="1" ht="15.75" customHeight="1" x14ac:dyDescent="0.2"/>
    <row r="262" s="28" customFormat="1" ht="15.75" customHeight="1" x14ac:dyDescent="0.2"/>
    <row r="263" s="28" customFormat="1" ht="15.75" customHeight="1" x14ac:dyDescent="0.2"/>
    <row r="264" s="28" customFormat="1" ht="15.75" customHeight="1" x14ac:dyDescent="0.2"/>
    <row r="265" s="28" customFormat="1" ht="15.75" customHeight="1" x14ac:dyDescent="0.2"/>
    <row r="266" s="28" customFormat="1" ht="15.75" customHeight="1" x14ac:dyDescent="0.2"/>
    <row r="267" s="28" customFormat="1" ht="15.75" customHeight="1" x14ac:dyDescent="0.2"/>
    <row r="268" s="28" customFormat="1" ht="15.75" customHeight="1" x14ac:dyDescent="0.2"/>
    <row r="269" s="28" customFormat="1" ht="15.75" customHeight="1" x14ac:dyDescent="0.2"/>
    <row r="270" s="28" customFormat="1" ht="15.75" customHeight="1" x14ac:dyDescent="0.2"/>
    <row r="271" s="28" customFormat="1" ht="15.75" customHeight="1" x14ac:dyDescent="0.2"/>
    <row r="272" s="28" customFormat="1" ht="15.75" customHeight="1" x14ac:dyDescent="0.2"/>
    <row r="273" s="28" customFormat="1" ht="15.75" customHeight="1" x14ac:dyDescent="0.2"/>
    <row r="274" s="28" customFormat="1" ht="15.75" customHeight="1" x14ac:dyDescent="0.2"/>
    <row r="275" s="28" customFormat="1" ht="15.75" customHeight="1" x14ac:dyDescent="0.2"/>
    <row r="276" s="28" customFormat="1" ht="15.75" customHeight="1" x14ac:dyDescent="0.2"/>
    <row r="277" s="28" customFormat="1" ht="15.75" customHeight="1" x14ac:dyDescent="0.2"/>
    <row r="278" s="28" customFormat="1" ht="15.75" customHeight="1" x14ac:dyDescent="0.2"/>
    <row r="279" s="28" customFormat="1" ht="15.75" customHeight="1" x14ac:dyDescent="0.2"/>
    <row r="280" s="28" customFormat="1" ht="15.75" customHeight="1" x14ac:dyDescent="0.2"/>
    <row r="281" s="28" customFormat="1" ht="15.75" customHeight="1" x14ac:dyDescent="0.2"/>
    <row r="282" s="28" customFormat="1" ht="15.75" customHeight="1" x14ac:dyDescent="0.2"/>
    <row r="283" s="28" customFormat="1" ht="15.75" customHeight="1" x14ac:dyDescent="0.2"/>
    <row r="284" s="28" customFormat="1" ht="15.75" customHeight="1" x14ac:dyDescent="0.2"/>
    <row r="285" s="28" customFormat="1" ht="15.75" customHeight="1" x14ac:dyDescent="0.2"/>
    <row r="286" s="28" customFormat="1" ht="15.75" customHeight="1" x14ac:dyDescent="0.2"/>
    <row r="287" s="28" customFormat="1" ht="15.75" customHeight="1" x14ac:dyDescent="0.2"/>
    <row r="288" s="28" customFormat="1" ht="15.75" customHeight="1" x14ac:dyDescent="0.2"/>
    <row r="289" s="28" customFormat="1" ht="15.75" customHeight="1" x14ac:dyDescent="0.2"/>
    <row r="290" s="28" customFormat="1" ht="15.75" customHeight="1" x14ac:dyDescent="0.2"/>
    <row r="291" s="28" customFormat="1" ht="15.75" customHeight="1" x14ac:dyDescent="0.2"/>
    <row r="292" s="28" customFormat="1" ht="15.75" customHeight="1" x14ac:dyDescent="0.2"/>
    <row r="293" s="28" customFormat="1" ht="15.75" customHeight="1" x14ac:dyDescent="0.2"/>
    <row r="294" s="28" customFormat="1" ht="15.75" customHeight="1" x14ac:dyDescent="0.2"/>
    <row r="295" s="28" customFormat="1" ht="15.75" customHeight="1" x14ac:dyDescent="0.2"/>
    <row r="296" s="28" customFormat="1" ht="15.75" customHeight="1" x14ac:dyDescent="0.2"/>
    <row r="297" s="28" customFormat="1" ht="15.75" customHeight="1" x14ac:dyDescent="0.2"/>
    <row r="298" s="28" customFormat="1" ht="15.75" customHeight="1" x14ac:dyDescent="0.2"/>
    <row r="299" s="28" customFormat="1" ht="15.75" customHeight="1" x14ac:dyDescent="0.2"/>
    <row r="300" s="28" customFormat="1" ht="15.75" customHeight="1" x14ac:dyDescent="0.2"/>
    <row r="301" s="28" customFormat="1" ht="15.75" customHeight="1" x14ac:dyDescent="0.2"/>
    <row r="302" s="28" customFormat="1" ht="15.75" customHeight="1" x14ac:dyDescent="0.2"/>
    <row r="303" s="28" customFormat="1" ht="15.75" customHeight="1" x14ac:dyDescent="0.2"/>
    <row r="304" s="28" customFormat="1" ht="15.75" customHeight="1" x14ac:dyDescent="0.2"/>
    <row r="305" s="28" customFormat="1" ht="15.75" customHeight="1" x14ac:dyDescent="0.2"/>
    <row r="306" s="28" customFormat="1" ht="15.75" customHeight="1" x14ac:dyDescent="0.2"/>
    <row r="307" s="28" customFormat="1" ht="15.75" customHeight="1" x14ac:dyDescent="0.2"/>
    <row r="308" s="28" customFormat="1" ht="15.75" customHeight="1" x14ac:dyDescent="0.2"/>
    <row r="309" s="28" customFormat="1" ht="15.75" customHeight="1" x14ac:dyDescent="0.2"/>
    <row r="310" s="28" customFormat="1" ht="15.75" customHeight="1" x14ac:dyDescent="0.2"/>
    <row r="311" s="28" customFormat="1" ht="15.75" customHeight="1" x14ac:dyDescent="0.2"/>
    <row r="312" s="28" customFormat="1" ht="15.75" customHeight="1" x14ac:dyDescent="0.2"/>
    <row r="313" s="28" customFormat="1" ht="15.75" customHeight="1" x14ac:dyDescent="0.2"/>
    <row r="314" s="28" customFormat="1" ht="15.75" customHeight="1" x14ac:dyDescent="0.2"/>
    <row r="315" s="28" customFormat="1" ht="15.75" customHeight="1" x14ac:dyDescent="0.2"/>
    <row r="316" s="28" customFormat="1" ht="15.75" customHeight="1" x14ac:dyDescent="0.2"/>
    <row r="317" s="28" customFormat="1" ht="15.75" customHeight="1" x14ac:dyDescent="0.2"/>
    <row r="318" s="28" customFormat="1" ht="15.75" customHeight="1" x14ac:dyDescent="0.2"/>
    <row r="319" s="28" customFormat="1" ht="15.75" customHeight="1" x14ac:dyDescent="0.2"/>
    <row r="320" s="28" customFormat="1" ht="15.75" customHeight="1" x14ac:dyDescent="0.2"/>
    <row r="321" s="28" customFormat="1" ht="15.75" customHeight="1" x14ac:dyDescent="0.2"/>
    <row r="322" s="28" customFormat="1" ht="15.75" customHeight="1" x14ac:dyDescent="0.2"/>
    <row r="323" s="28" customFormat="1" ht="15.75" customHeight="1" x14ac:dyDescent="0.2"/>
    <row r="324" s="28" customFormat="1" ht="15.75" customHeight="1" x14ac:dyDescent="0.2"/>
    <row r="325" s="28" customFormat="1" ht="15.75" customHeight="1" x14ac:dyDescent="0.2"/>
    <row r="326" s="28" customFormat="1" ht="15.75" customHeight="1" x14ac:dyDescent="0.2"/>
    <row r="327" s="28" customFormat="1" ht="15.75" customHeight="1" x14ac:dyDescent="0.2"/>
    <row r="328" s="28" customFormat="1" ht="15.75" customHeight="1" x14ac:dyDescent="0.2"/>
    <row r="329" s="28" customFormat="1" ht="15.75" customHeight="1" x14ac:dyDescent="0.2"/>
    <row r="330" s="28" customFormat="1" ht="15.75" customHeight="1" x14ac:dyDescent="0.2"/>
    <row r="331" s="28" customFormat="1" ht="15.75" customHeight="1" x14ac:dyDescent="0.2"/>
    <row r="332" s="28" customFormat="1" ht="15.75" customHeight="1" x14ac:dyDescent="0.2"/>
    <row r="333" s="28" customFormat="1" ht="15.75" customHeight="1" x14ac:dyDescent="0.2"/>
    <row r="334" s="28" customFormat="1" ht="15.75" customHeight="1" x14ac:dyDescent="0.2"/>
    <row r="335" s="28" customFormat="1" ht="15.75" customHeight="1" x14ac:dyDescent="0.2"/>
    <row r="336" s="28" customFormat="1" ht="15.75" customHeight="1" x14ac:dyDescent="0.2"/>
    <row r="337" s="28" customFormat="1" ht="15.75" customHeight="1" x14ac:dyDescent="0.2"/>
    <row r="338" s="28" customFormat="1" ht="15.75" customHeight="1" x14ac:dyDescent="0.2"/>
    <row r="339" s="28" customFormat="1" ht="15.75" customHeight="1" x14ac:dyDescent="0.2"/>
    <row r="340" s="28" customFormat="1" ht="15.75" customHeight="1" x14ac:dyDescent="0.2"/>
    <row r="341" s="28" customFormat="1" ht="15.75" customHeight="1" x14ac:dyDescent="0.2"/>
    <row r="342" s="28" customFormat="1" ht="15.75" customHeight="1" x14ac:dyDescent="0.2"/>
    <row r="343" s="28" customFormat="1" ht="15.75" customHeight="1" x14ac:dyDescent="0.2"/>
    <row r="344" s="28" customFormat="1" ht="15.75" customHeight="1" x14ac:dyDescent="0.2"/>
    <row r="345" s="28" customFormat="1" ht="15.75" customHeight="1" x14ac:dyDescent="0.2"/>
    <row r="346" s="28" customFormat="1" ht="15.75" customHeight="1" x14ac:dyDescent="0.2"/>
    <row r="347" s="28" customFormat="1" ht="15.75" customHeight="1" x14ac:dyDescent="0.2"/>
    <row r="348" s="28" customFormat="1" ht="15.75" customHeight="1" x14ac:dyDescent="0.2"/>
    <row r="349" s="28" customFormat="1" ht="15.75" customHeight="1" x14ac:dyDescent="0.2"/>
    <row r="350" s="28" customFormat="1" ht="15.75" customHeight="1" x14ac:dyDescent="0.2"/>
    <row r="351" s="28" customFormat="1" ht="15.75" customHeight="1" x14ac:dyDescent="0.2"/>
    <row r="352" s="28" customFormat="1" ht="15.75" customHeight="1" x14ac:dyDescent="0.2"/>
    <row r="353" s="28" customFormat="1" ht="15.75" customHeight="1" x14ac:dyDescent="0.2"/>
    <row r="354" s="28" customFormat="1" ht="15.75" customHeight="1" x14ac:dyDescent="0.2"/>
    <row r="355" s="28" customFormat="1" ht="15.75" customHeight="1" x14ac:dyDescent="0.2"/>
    <row r="356" s="28" customFormat="1" ht="15.75" customHeight="1" x14ac:dyDescent="0.2"/>
    <row r="357" s="28" customFormat="1" ht="15.75" customHeight="1" x14ac:dyDescent="0.2"/>
    <row r="358" s="28" customFormat="1" ht="15.75" customHeight="1" x14ac:dyDescent="0.2"/>
    <row r="359" s="28" customFormat="1" ht="15.75" customHeight="1" x14ac:dyDescent="0.2"/>
    <row r="360" s="28" customFormat="1" ht="15.75" customHeight="1" x14ac:dyDescent="0.2"/>
    <row r="361" s="28" customFormat="1" ht="15.75" customHeight="1" x14ac:dyDescent="0.2"/>
    <row r="362" s="28" customFormat="1" ht="15.75" customHeight="1" x14ac:dyDescent="0.2"/>
    <row r="363" s="28" customFormat="1" ht="15.75" customHeight="1" x14ac:dyDescent="0.2"/>
    <row r="364" s="28" customFormat="1" ht="15.75" customHeight="1" x14ac:dyDescent="0.2"/>
    <row r="365" s="28" customFormat="1" ht="15.75" customHeight="1" x14ac:dyDescent="0.2"/>
    <row r="366" s="28" customFormat="1" ht="15.75" customHeight="1" x14ac:dyDescent="0.2"/>
    <row r="367" s="28" customFormat="1" ht="15.75" customHeight="1" x14ac:dyDescent="0.2"/>
    <row r="368" s="28" customFormat="1" ht="15.75" customHeight="1" x14ac:dyDescent="0.2"/>
    <row r="369" s="28" customFormat="1" ht="15.75" customHeight="1" x14ac:dyDescent="0.2"/>
    <row r="370" s="28" customFormat="1" ht="15.75" customHeight="1" x14ac:dyDescent="0.2"/>
    <row r="371" s="28" customFormat="1" ht="15.75" customHeight="1" x14ac:dyDescent="0.2"/>
    <row r="372" s="28" customFormat="1" ht="15.75" customHeight="1" x14ac:dyDescent="0.2"/>
    <row r="373" s="28" customFormat="1" ht="15.75" customHeight="1" x14ac:dyDescent="0.2"/>
    <row r="374" s="28" customFormat="1" ht="15.75" customHeight="1" x14ac:dyDescent="0.2"/>
    <row r="375" s="28" customFormat="1" ht="15.75" customHeight="1" x14ac:dyDescent="0.2"/>
    <row r="376" s="28" customFormat="1" ht="15.75" customHeight="1" x14ac:dyDescent="0.2"/>
    <row r="377" s="28" customFormat="1" ht="15.75" customHeight="1" x14ac:dyDescent="0.2"/>
    <row r="378" s="28" customFormat="1" ht="15.75" customHeight="1" x14ac:dyDescent="0.2"/>
    <row r="379" s="28" customFormat="1" ht="15.75" customHeight="1" x14ac:dyDescent="0.2"/>
    <row r="380" s="28" customFormat="1" ht="15.75" customHeight="1" x14ac:dyDescent="0.2"/>
    <row r="381" s="28" customFormat="1" ht="15.75" customHeight="1" x14ac:dyDescent="0.2"/>
    <row r="382" s="28" customFormat="1" ht="15.75" customHeight="1" x14ac:dyDescent="0.2"/>
    <row r="383" s="28" customFormat="1" ht="15.75" customHeight="1" x14ac:dyDescent="0.2"/>
    <row r="384" s="28" customFormat="1" ht="15.75" customHeight="1" x14ac:dyDescent="0.2"/>
    <row r="385" s="28" customFormat="1" ht="15.75" customHeight="1" x14ac:dyDescent="0.2"/>
    <row r="386" s="28" customFormat="1" ht="15.75" customHeight="1" x14ac:dyDescent="0.2"/>
    <row r="387" s="28" customFormat="1" ht="15.75" customHeight="1" x14ac:dyDescent="0.2"/>
    <row r="388" s="28" customFormat="1" ht="15.75" customHeight="1" x14ac:dyDescent="0.2"/>
    <row r="389" s="28" customFormat="1" ht="15.75" customHeight="1" x14ac:dyDescent="0.2"/>
    <row r="390" s="28" customFormat="1" ht="15.75" customHeight="1" x14ac:dyDescent="0.2"/>
    <row r="391" s="28" customFormat="1" ht="15.75" customHeight="1" x14ac:dyDescent="0.2"/>
    <row r="392" s="28" customFormat="1" ht="15.75" customHeight="1" x14ac:dyDescent="0.2"/>
    <row r="393" s="28" customFormat="1" ht="15.75" customHeight="1" x14ac:dyDescent="0.2"/>
    <row r="394" s="28" customFormat="1" ht="15.75" customHeight="1" x14ac:dyDescent="0.2"/>
    <row r="395" s="28" customFormat="1" ht="15.75" customHeight="1" x14ac:dyDescent="0.2"/>
    <row r="396" s="28" customFormat="1" ht="15.75" customHeight="1" x14ac:dyDescent="0.2"/>
    <row r="397" s="28" customFormat="1" ht="15.75" customHeight="1" x14ac:dyDescent="0.2"/>
    <row r="398" s="28" customFormat="1" ht="15.75" customHeight="1" x14ac:dyDescent="0.2"/>
    <row r="399" s="28" customFormat="1" ht="15.75" customHeight="1" x14ac:dyDescent="0.2"/>
    <row r="400" s="28" customFormat="1" ht="15.75" customHeight="1" x14ac:dyDescent="0.2"/>
    <row r="401" s="28" customFormat="1" ht="15.75" customHeight="1" x14ac:dyDescent="0.2"/>
    <row r="402" s="28" customFormat="1" ht="15.75" customHeight="1" x14ac:dyDescent="0.2"/>
    <row r="403" s="28" customFormat="1" ht="15.75" customHeight="1" x14ac:dyDescent="0.2"/>
    <row r="404" s="28" customFormat="1" ht="15.75" customHeight="1" x14ac:dyDescent="0.2"/>
    <row r="405" s="28" customFormat="1" ht="15.75" customHeight="1" x14ac:dyDescent="0.2"/>
    <row r="406" s="28" customFormat="1" ht="15.75" customHeight="1" x14ac:dyDescent="0.2"/>
    <row r="407" s="28" customFormat="1" ht="15.75" customHeight="1" x14ac:dyDescent="0.2"/>
    <row r="408" s="28" customFormat="1" ht="15.75" customHeight="1" x14ac:dyDescent="0.2"/>
    <row r="409" s="28" customFormat="1" ht="15.75" customHeight="1" x14ac:dyDescent="0.2"/>
    <row r="410" s="28" customFormat="1" ht="15.75" customHeight="1" x14ac:dyDescent="0.2"/>
    <row r="411" s="28" customFormat="1" ht="15.75" customHeight="1" x14ac:dyDescent="0.2"/>
    <row r="412" s="28" customFormat="1" ht="15.75" customHeight="1" x14ac:dyDescent="0.2"/>
    <row r="413" s="28" customFormat="1" ht="15.75" customHeight="1" x14ac:dyDescent="0.2"/>
    <row r="414" s="28" customFormat="1" ht="15.75" customHeight="1" x14ac:dyDescent="0.2"/>
    <row r="415" s="28" customFormat="1" ht="15.75" customHeight="1" x14ac:dyDescent="0.2"/>
    <row r="416" s="28" customFormat="1" ht="15.75" customHeight="1" x14ac:dyDescent="0.2"/>
    <row r="417" s="28" customFormat="1" ht="15.75" customHeight="1" x14ac:dyDescent="0.2"/>
    <row r="418" s="28" customFormat="1" ht="15.75" customHeight="1" x14ac:dyDescent="0.2"/>
    <row r="419" s="28" customFormat="1" ht="15.75" customHeight="1" x14ac:dyDescent="0.2"/>
    <row r="420" s="28" customFormat="1" ht="15.75" customHeight="1" x14ac:dyDescent="0.2"/>
    <row r="421" s="28" customFormat="1" ht="15.75" customHeight="1" x14ac:dyDescent="0.2"/>
    <row r="422" s="28" customFormat="1" ht="15.75" customHeight="1" x14ac:dyDescent="0.2"/>
    <row r="423" s="28" customFormat="1" ht="15.75" customHeight="1" x14ac:dyDescent="0.2"/>
    <row r="424" s="28" customFormat="1" ht="15.75" customHeight="1" x14ac:dyDescent="0.2"/>
    <row r="425" s="28" customFormat="1" ht="15.75" customHeight="1" x14ac:dyDescent="0.2"/>
    <row r="426" s="28" customFormat="1" ht="15.75" customHeight="1" x14ac:dyDescent="0.2"/>
    <row r="427" s="28" customFormat="1" ht="15.75" customHeight="1" x14ac:dyDescent="0.2"/>
    <row r="428" s="28" customFormat="1" ht="15.75" customHeight="1" x14ac:dyDescent="0.2"/>
    <row r="429" s="28" customFormat="1" ht="15.75" customHeight="1" x14ac:dyDescent="0.2"/>
    <row r="430" s="28" customFormat="1" ht="15.75" customHeight="1" x14ac:dyDescent="0.2"/>
    <row r="431" s="28" customFormat="1" ht="15.75" customHeight="1" x14ac:dyDescent="0.2"/>
    <row r="432" s="28" customFormat="1" ht="15.75" customHeight="1" x14ac:dyDescent="0.2"/>
    <row r="433" s="28" customFormat="1" ht="15.75" customHeight="1" x14ac:dyDescent="0.2"/>
    <row r="434" s="28" customFormat="1" ht="15.75" customHeight="1" x14ac:dyDescent="0.2"/>
    <row r="435" s="28" customFormat="1" ht="15.75" customHeight="1" x14ac:dyDescent="0.2"/>
    <row r="436" s="28" customFormat="1" ht="15.75" customHeight="1" x14ac:dyDescent="0.2"/>
    <row r="437" s="28" customFormat="1" ht="15.75" customHeight="1" x14ac:dyDescent="0.2"/>
    <row r="438" s="28" customFormat="1" ht="15.75" customHeight="1" x14ac:dyDescent="0.2"/>
    <row r="439" s="28" customFormat="1" ht="15.75" customHeight="1" x14ac:dyDescent="0.2"/>
    <row r="440" s="28" customFormat="1" ht="15.75" customHeight="1" x14ac:dyDescent="0.2"/>
    <row r="441" s="28" customFormat="1" ht="15.75" customHeight="1" x14ac:dyDescent="0.2"/>
    <row r="442" s="28" customFormat="1" ht="15.75" customHeight="1" x14ac:dyDescent="0.2"/>
    <row r="443" s="28" customFormat="1" ht="15.75" customHeight="1" x14ac:dyDescent="0.2"/>
    <row r="444" s="28" customFormat="1" ht="15.75" customHeight="1" x14ac:dyDescent="0.2"/>
    <row r="445" s="28" customFormat="1" ht="15.75" customHeight="1" x14ac:dyDescent="0.2"/>
    <row r="446" s="28" customFormat="1" ht="15.75" customHeight="1" x14ac:dyDescent="0.2"/>
    <row r="447" s="28" customFormat="1" ht="15.75" customHeight="1" x14ac:dyDescent="0.2"/>
    <row r="448" s="28" customFormat="1" ht="15.75" customHeight="1" x14ac:dyDescent="0.2"/>
    <row r="449" s="28" customFormat="1" ht="15.75" customHeight="1" x14ac:dyDescent="0.2"/>
    <row r="450" s="28" customFormat="1" ht="15.75" customHeight="1" x14ac:dyDescent="0.2"/>
    <row r="451" s="28" customFormat="1" ht="15.75" customHeight="1" x14ac:dyDescent="0.2"/>
    <row r="452" s="28" customFormat="1" ht="15.75" customHeight="1" x14ac:dyDescent="0.2"/>
    <row r="453" s="28" customFormat="1" ht="15.75" customHeight="1" x14ac:dyDescent="0.2"/>
    <row r="454" s="28" customFormat="1" ht="15.75" customHeight="1" x14ac:dyDescent="0.2"/>
    <row r="455" s="28" customFormat="1" ht="15.75" customHeight="1" x14ac:dyDescent="0.2"/>
    <row r="456" s="28" customFormat="1" ht="15.75" customHeight="1" x14ac:dyDescent="0.2"/>
    <row r="457" s="28" customFormat="1" ht="15.75" customHeight="1" x14ac:dyDescent="0.2"/>
    <row r="458" s="28" customFormat="1" ht="15.75" customHeight="1" x14ac:dyDescent="0.2"/>
    <row r="459" s="28" customFormat="1" ht="15.75" customHeight="1" x14ac:dyDescent="0.2"/>
    <row r="460" s="28" customFormat="1" ht="15.75" customHeight="1" x14ac:dyDescent="0.2"/>
    <row r="461" s="28" customFormat="1" ht="15.75" customHeight="1" x14ac:dyDescent="0.2"/>
    <row r="462" s="28" customFormat="1" ht="15.75" customHeight="1" x14ac:dyDescent="0.2"/>
    <row r="463" s="28" customFormat="1" ht="15.75" customHeight="1" x14ac:dyDescent="0.2"/>
    <row r="464" s="28" customFormat="1" ht="15.75" customHeight="1" x14ac:dyDescent="0.2"/>
    <row r="465" s="28" customFormat="1" ht="15.75" customHeight="1" x14ac:dyDescent="0.2"/>
    <row r="466" s="28" customFormat="1" ht="15.75" customHeight="1" x14ac:dyDescent="0.2"/>
    <row r="467" s="28" customFormat="1" ht="15.75" customHeight="1" x14ac:dyDescent="0.2"/>
    <row r="468" s="28" customFormat="1" ht="15.75" customHeight="1" x14ac:dyDescent="0.2"/>
    <row r="469" s="28" customFormat="1" ht="15.75" customHeight="1" x14ac:dyDescent="0.2"/>
    <row r="470" s="28" customFormat="1" ht="15.75" customHeight="1" x14ac:dyDescent="0.2"/>
    <row r="471" s="28" customFormat="1" ht="15.75" customHeight="1" x14ac:dyDescent="0.2"/>
    <row r="472" s="28" customFormat="1" ht="15.75" customHeight="1" x14ac:dyDescent="0.2"/>
    <row r="473" s="28" customFormat="1" ht="15.75" customHeight="1" x14ac:dyDescent="0.2"/>
    <row r="474" s="28" customFormat="1" ht="15.75" customHeight="1" x14ac:dyDescent="0.2"/>
    <row r="475" s="28" customFormat="1" ht="15.75" customHeight="1" x14ac:dyDescent="0.2"/>
    <row r="476" s="28" customFormat="1" ht="15.75" customHeight="1" x14ac:dyDescent="0.2"/>
    <row r="477" s="28" customFormat="1" ht="15.75" customHeight="1" x14ac:dyDescent="0.2"/>
    <row r="478" s="28" customFormat="1" ht="15.75" customHeight="1" x14ac:dyDescent="0.2"/>
    <row r="479" s="28" customFormat="1" ht="15.75" customHeight="1" x14ac:dyDescent="0.2"/>
    <row r="480" s="28" customFormat="1" ht="15.75" customHeight="1" x14ac:dyDescent="0.2"/>
    <row r="481" s="28" customFormat="1" ht="15.75" customHeight="1" x14ac:dyDescent="0.2"/>
    <row r="482" s="28" customFormat="1" ht="15.75" customHeight="1" x14ac:dyDescent="0.2"/>
    <row r="483" s="28" customFormat="1" ht="15.75" customHeight="1" x14ac:dyDescent="0.2"/>
    <row r="484" s="28" customFormat="1" ht="15.75" customHeight="1" x14ac:dyDescent="0.2"/>
    <row r="485" s="28" customFormat="1" ht="15.75" customHeight="1" x14ac:dyDescent="0.2"/>
    <row r="486" s="28" customFormat="1" ht="15.75" customHeight="1" x14ac:dyDescent="0.2"/>
    <row r="487" s="28" customFormat="1" ht="15.75" customHeight="1" x14ac:dyDescent="0.2"/>
    <row r="488" s="28" customFormat="1" ht="15.75" customHeight="1" x14ac:dyDescent="0.2"/>
    <row r="489" s="28" customFormat="1" ht="15.75" customHeight="1" x14ac:dyDescent="0.2"/>
    <row r="490" s="28" customFormat="1" ht="15.75" customHeight="1" x14ac:dyDescent="0.2"/>
    <row r="491" s="28" customFormat="1" ht="15.75" customHeight="1" x14ac:dyDescent="0.2"/>
    <row r="492" s="28" customFormat="1" ht="15.75" customHeight="1" x14ac:dyDescent="0.2"/>
    <row r="493" s="28" customFormat="1" ht="15.75" customHeight="1" x14ac:dyDescent="0.2"/>
    <row r="494" s="28" customFormat="1" ht="15.75" customHeight="1" x14ac:dyDescent="0.2"/>
    <row r="495" s="28" customFormat="1" ht="15.75" customHeight="1" x14ac:dyDescent="0.2"/>
    <row r="496" s="28" customFormat="1" ht="15.75" customHeight="1" x14ac:dyDescent="0.2"/>
    <row r="497" s="28" customFormat="1" ht="15.75" customHeight="1" x14ac:dyDescent="0.2"/>
    <row r="498" s="28" customFormat="1" ht="15.75" customHeight="1" x14ac:dyDescent="0.2"/>
    <row r="499" s="28" customFormat="1" ht="15.75" customHeight="1" x14ac:dyDescent="0.2"/>
    <row r="500" s="28" customFormat="1" ht="15.75" customHeight="1" x14ac:dyDescent="0.2"/>
    <row r="501" s="28" customFormat="1" ht="15.75" customHeight="1" x14ac:dyDescent="0.2"/>
    <row r="502" s="28" customFormat="1" ht="15.75" customHeight="1" x14ac:dyDescent="0.2"/>
    <row r="503" s="28" customFormat="1" ht="15.75" customHeight="1" x14ac:dyDescent="0.2"/>
    <row r="504" s="28" customFormat="1" ht="15.75" customHeight="1" x14ac:dyDescent="0.2"/>
    <row r="505" s="28" customFormat="1" ht="15.75" customHeight="1" x14ac:dyDescent="0.2"/>
    <row r="506" s="28" customFormat="1" ht="15.75" customHeight="1" x14ac:dyDescent="0.2"/>
    <row r="507" s="28" customFormat="1" ht="15.75" customHeight="1" x14ac:dyDescent="0.2"/>
    <row r="508" s="28" customFormat="1" ht="15.75" customHeight="1" x14ac:dyDescent="0.2"/>
    <row r="509" s="28" customFormat="1" ht="15.75" customHeight="1" x14ac:dyDescent="0.2"/>
    <row r="510" s="28" customFormat="1" ht="15.75" customHeight="1" x14ac:dyDescent="0.2"/>
    <row r="511" s="28" customFormat="1" ht="15.75" customHeight="1" x14ac:dyDescent="0.2"/>
    <row r="512" s="28" customFormat="1" ht="15.75" customHeight="1" x14ac:dyDescent="0.2"/>
    <row r="513" s="28" customFormat="1" ht="15.75" customHeight="1" x14ac:dyDescent="0.2"/>
    <row r="514" s="28" customFormat="1" ht="15.75" customHeight="1" x14ac:dyDescent="0.2"/>
    <row r="515" s="28" customFormat="1" ht="15.75" customHeight="1" x14ac:dyDescent="0.2"/>
    <row r="516" s="28" customFormat="1" ht="15.75" customHeight="1" x14ac:dyDescent="0.2"/>
    <row r="517" s="28" customFormat="1" ht="15.75" customHeight="1" x14ac:dyDescent="0.2"/>
    <row r="518" s="28" customFormat="1" ht="15.75" customHeight="1" x14ac:dyDescent="0.2"/>
    <row r="519" s="28" customFormat="1" ht="15.75" customHeight="1" x14ac:dyDescent="0.2"/>
    <row r="520" s="28" customFormat="1" ht="15.75" customHeight="1" x14ac:dyDescent="0.2"/>
    <row r="521" s="28" customFormat="1" ht="15.75" customHeight="1" x14ac:dyDescent="0.2"/>
    <row r="522" s="28" customFormat="1" ht="15.75" customHeight="1" x14ac:dyDescent="0.2"/>
    <row r="523" s="28" customFormat="1" ht="15.75" customHeight="1" x14ac:dyDescent="0.2"/>
    <row r="524" s="28" customFormat="1" ht="15.75" customHeight="1" x14ac:dyDescent="0.2"/>
    <row r="525" s="28" customFormat="1" ht="15.75" customHeight="1" x14ac:dyDescent="0.2"/>
    <row r="526" s="28" customFormat="1" ht="15.75" customHeight="1" x14ac:dyDescent="0.2"/>
    <row r="527" s="28" customFormat="1" ht="15.75" customHeight="1" x14ac:dyDescent="0.2"/>
    <row r="528" s="28" customFormat="1" ht="15.75" customHeight="1" x14ac:dyDescent="0.2"/>
    <row r="529" s="28" customFormat="1" ht="15.75" customHeight="1" x14ac:dyDescent="0.2"/>
    <row r="530" s="28" customFormat="1" ht="15.75" customHeight="1" x14ac:dyDescent="0.2"/>
    <row r="531" s="28" customFormat="1" ht="15.75" customHeight="1" x14ac:dyDescent="0.2"/>
    <row r="532" s="28" customFormat="1" ht="15.75" customHeight="1" x14ac:dyDescent="0.2"/>
    <row r="533" s="28" customFormat="1" ht="15.75" customHeight="1" x14ac:dyDescent="0.2"/>
    <row r="534" s="28" customFormat="1" ht="15.75" customHeight="1" x14ac:dyDescent="0.2"/>
    <row r="535" s="28" customFormat="1" ht="15.75" customHeight="1" x14ac:dyDescent="0.2"/>
    <row r="536" s="28" customFormat="1" ht="15.75" customHeight="1" x14ac:dyDescent="0.2"/>
    <row r="537" s="28" customFormat="1" ht="15.75" customHeight="1" x14ac:dyDescent="0.2"/>
    <row r="538" s="28" customFormat="1" ht="15.75" customHeight="1" x14ac:dyDescent="0.2"/>
    <row r="539" s="28" customFormat="1" ht="15.75" customHeight="1" x14ac:dyDescent="0.2"/>
    <row r="540" s="28" customFormat="1" ht="15.75" customHeight="1" x14ac:dyDescent="0.2"/>
    <row r="541" s="28" customFormat="1" ht="15.75" customHeight="1" x14ac:dyDescent="0.2"/>
    <row r="542" s="28" customFormat="1" ht="15.75" customHeight="1" x14ac:dyDescent="0.2"/>
    <row r="543" s="28" customFormat="1" ht="15.75" customHeight="1" x14ac:dyDescent="0.2"/>
    <row r="544" s="28" customFormat="1" ht="15.75" customHeight="1" x14ac:dyDescent="0.2"/>
    <row r="545" s="28" customFormat="1" ht="15.75" customHeight="1" x14ac:dyDescent="0.2"/>
    <row r="546" s="28" customFormat="1" ht="15.75" customHeight="1" x14ac:dyDescent="0.2"/>
    <row r="547" s="28" customFormat="1" ht="15.75" customHeight="1" x14ac:dyDescent="0.2"/>
    <row r="548" s="28" customFormat="1" ht="15.75" customHeight="1" x14ac:dyDescent="0.2"/>
    <row r="549" s="28" customFormat="1" ht="15.75" customHeight="1" x14ac:dyDescent="0.2"/>
    <row r="550" s="28" customFormat="1" ht="15.75" customHeight="1" x14ac:dyDescent="0.2"/>
    <row r="551" s="28" customFormat="1" ht="15.75" customHeight="1" x14ac:dyDescent="0.2"/>
    <row r="552" s="28" customFormat="1" ht="15.75" customHeight="1" x14ac:dyDescent="0.2"/>
    <row r="553" s="28" customFormat="1" ht="15.75" customHeight="1" x14ac:dyDescent="0.2"/>
    <row r="554" s="28" customFormat="1" ht="15.75" customHeight="1" x14ac:dyDescent="0.2"/>
    <row r="555" s="28" customFormat="1" ht="15.75" customHeight="1" x14ac:dyDescent="0.2"/>
    <row r="556" s="28" customFormat="1" ht="15.75" customHeight="1" x14ac:dyDescent="0.2"/>
    <row r="557" s="28" customFormat="1" ht="15.75" customHeight="1" x14ac:dyDescent="0.2"/>
    <row r="558" s="28" customFormat="1" ht="15.75" customHeight="1" x14ac:dyDescent="0.2"/>
    <row r="559" s="28" customFormat="1" ht="15.75" customHeight="1" x14ac:dyDescent="0.2"/>
    <row r="560" s="28" customFormat="1" ht="15.75" customHeight="1" x14ac:dyDescent="0.2"/>
    <row r="561" s="28" customFormat="1" ht="15.75" customHeight="1" x14ac:dyDescent="0.2"/>
    <row r="562" s="28" customFormat="1" ht="15.75" customHeight="1" x14ac:dyDescent="0.2"/>
    <row r="563" s="28" customFormat="1" ht="15.75" customHeight="1" x14ac:dyDescent="0.2"/>
    <row r="564" s="28" customFormat="1" ht="15.75" customHeight="1" x14ac:dyDescent="0.2"/>
    <row r="565" s="28" customFormat="1" ht="15.75" customHeight="1" x14ac:dyDescent="0.2"/>
    <row r="566" s="28" customFormat="1" ht="15.75" customHeight="1" x14ac:dyDescent="0.2"/>
    <row r="567" s="28" customFormat="1" ht="15.75" customHeight="1" x14ac:dyDescent="0.2"/>
    <row r="568" s="28" customFormat="1" ht="15.75" customHeight="1" x14ac:dyDescent="0.2"/>
    <row r="569" s="28" customFormat="1" ht="15.75" customHeight="1" x14ac:dyDescent="0.2"/>
    <row r="570" s="28" customFormat="1" ht="15.75" customHeight="1" x14ac:dyDescent="0.2"/>
    <row r="571" s="28" customFormat="1" ht="15.75" customHeight="1" x14ac:dyDescent="0.2"/>
    <row r="572" s="28" customFormat="1" ht="15.75" customHeight="1" x14ac:dyDescent="0.2"/>
    <row r="573" s="28" customFormat="1" ht="15.75" customHeight="1" x14ac:dyDescent="0.2"/>
    <row r="574" s="28" customFormat="1" ht="15.75" customHeight="1" x14ac:dyDescent="0.2"/>
    <row r="575" s="28" customFormat="1" ht="15.75" customHeight="1" x14ac:dyDescent="0.2"/>
    <row r="576" s="28" customFormat="1" ht="15.75" customHeight="1" x14ac:dyDescent="0.2"/>
    <row r="577" s="28" customFormat="1" ht="15.75" customHeight="1" x14ac:dyDescent="0.2"/>
    <row r="578" s="28" customFormat="1" ht="15.75" customHeight="1" x14ac:dyDescent="0.2"/>
    <row r="579" s="28" customFormat="1" ht="15.75" customHeight="1" x14ac:dyDescent="0.2"/>
    <row r="580" s="28" customFormat="1" ht="15.75" customHeight="1" x14ac:dyDescent="0.2"/>
    <row r="581" s="28" customFormat="1" ht="15.75" customHeight="1" x14ac:dyDescent="0.2"/>
    <row r="582" s="28" customFormat="1" ht="15.75" customHeight="1" x14ac:dyDescent="0.2"/>
    <row r="583" s="28" customFormat="1" ht="15.75" customHeight="1" x14ac:dyDescent="0.2"/>
    <row r="584" s="28" customFormat="1" ht="15.75" customHeight="1" x14ac:dyDescent="0.2"/>
    <row r="585" s="28" customFormat="1" ht="15.75" customHeight="1" x14ac:dyDescent="0.2"/>
    <row r="586" s="28" customFormat="1" ht="15.75" customHeight="1" x14ac:dyDescent="0.2"/>
    <row r="587" s="28" customFormat="1" ht="15.75" customHeight="1" x14ac:dyDescent="0.2"/>
    <row r="588" s="28" customFormat="1" ht="15.75" customHeight="1" x14ac:dyDescent="0.2"/>
    <row r="589" s="28" customFormat="1" ht="15.75" customHeight="1" x14ac:dyDescent="0.2"/>
    <row r="590" s="28" customFormat="1" ht="15.75" customHeight="1" x14ac:dyDescent="0.2"/>
    <row r="591" s="28" customFormat="1" ht="15.75" customHeight="1" x14ac:dyDescent="0.2"/>
    <row r="592" s="28" customFormat="1" ht="15.75" customHeight="1" x14ac:dyDescent="0.2"/>
    <row r="593" s="28" customFormat="1" ht="15.75" customHeight="1" x14ac:dyDescent="0.2"/>
    <row r="594" s="28" customFormat="1" ht="15.75" customHeight="1" x14ac:dyDescent="0.2"/>
    <row r="595" s="28" customFormat="1" ht="15.75" customHeight="1" x14ac:dyDescent="0.2"/>
    <row r="596" s="28" customFormat="1" ht="15.75" customHeight="1" x14ac:dyDescent="0.2"/>
    <row r="597" s="28" customFormat="1" ht="15.75" customHeight="1" x14ac:dyDescent="0.2"/>
    <row r="598" s="28" customFormat="1" ht="15.75" customHeight="1" x14ac:dyDescent="0.2"/>
    <row r="599" s="28" customFormat="1" ht="15.75" customHeight="1" x14ac:dyDescent="0.2"/>
    <row r="600" s="28" customFormat="1" ht="15.75" customHeight="1" x14ac:dyDescent="0.2"/>
    <row r="601" s="28" customFormat="1" ht="15.75" customHeight="1" x14ac:dyDescent="0.2"/>
    <row r="602" s="28" customFormat="1" ht="15.75" customHeight="1" x14ac:dyDescent="0.2"/>
    <row r="603" s="28" customFormat="1" ht="15.75" customHeight="1" x14ac:dyDescent="0.2"/>
    <row r="604" s="28" customFormat="1" ht="15.75" customHeight="1" x14ac:dyDescent="0.2"/>
    <row r="605" s="28" customFormat="1" ht="15.75" customHeight="1" x14ac:dyDescent="0.2"/>
    <row r="606" s="28" customFormat="1" ht="15.75" customHeight="1" x14ac:dyDescent="0.2"/>
    <row r="607" s="28" customFormat="1" ht="15.75" customHeight="1" x14ac:dyDescent="0.2"/>
    <row r="608" s="28" customFormat="1" ht="15.75" customHeight="1" x14ac:dyDescent="0.2"/>
    <row r="609" s="28" customFormat="1" ht="15.75" customHeight="1" x14ac:dyDescent="0.2"/>
    <row r="610" s="28" customFormat="1" ht="15.75" customHeight="1" x14ac:dyDescent="0.2"/>
    <row r="611" s="28" customFormat="1" ht="15.75" customHeight="1" x14ac:dyDescent="0.2"/>
    <row r="612" s="28" customFormat="1" ht="15.75" customHeight="1" x14ac:dyDescent="0.2"/>
    <row r="613" s="28" customFormat="1" ht="15.75" customHeight="1" x14ac:dyDescent="0.2"/>
    <row r="614" s="28" customFormat="1" ht="15.75" customHeight="1" x14ac:dyDescent="0.2"/>
    <row r="615" s="28" customFormat="1" ht="15.75" customHeight="1" x14ac:dyDescent="0.2"/>
    <row r="616" s="28" customFormat="1" ht="15.75" customHeight="1" x14ac:dyDescent="0.2"/>
    <row r="617" s="28" customFormat="1" ht="15.75" customHeight="1" x14ac:dyDescent="0.2"/>
    <row r="618" s="28" customFormat="1" ht="15.75" customHeight="1" x14ac:dyDescent="0.2"/>
    <row r="619" s="28" customFormat="1" ht="15.75" customHeight="1" x14ac:dyDescent="0.2"/>
    <row r="620" s="28" customFormat="1" ht="15.75" customHeight="1" x14ac:dyDescent="0.2"/>
    <row r="621" s="28" customFormat="1" ht="15.75" customHeight="1" x14ac:dyDescent="0.2"/>
    <row r="622" s="28" customFormat="1" ht="15.75" customHeight="1" x14ac:dyDescent="0.2"/>
    <row r="623" s="28" customFormat="1" ht="15.75" customHeight="1" x14ac:dyDescent="0.2"/>
    <row r="624" s="28" customFormat="1" ht="15.75" customHeight="1" x14ac:dyDescent="0.2"/>
    <row r="625" s="28" customFormat="1" ht="15.75" customHeight="1" x14ac:dyDescent="0.2"/>
    <row r="626" s="28" customFormat="1" ht="15.75" customHeight="1" x14ac:dyDescent="0.2"/>
    <row r="627" s="28" customFormat="1" ht="15.75" customHeight="1" x14ac:dyDescent="0.2"/>
    <row r="628" s="28" customFormat="1" ht="15.75" customHeight="1" x14ac:dyDescent="0.2"/>
    <row r="629" s="28" customFormat="1" ht="15.75" customHeight="1" x14ac:dyDescent="0.2"/>
    <row r="630" s="28" customFormat="1" ht="15.75" customHeight="1" x14ac:dyDescent="0.2"/>
    <row r="631" s="28" customFormat="1" ht="15.75" customHeight="1" x14ac:dyDescent="0.2"/>
    <row r="632" s="28" customFormat="1" ht="15.75" customHeight="1" x14ac:dyDescent="0.2"/>
    <row r="633" s="28" customFormat="1" ht="15.75" customHeight="1" x14ac:dyDescent="0.2"/>
    <row r="634" s="28" customFormat="1" ht="15.75" customHeight="1" x14ac:dyDescent="0.2"/>
    <row r="635" s="28" customFormat="1" ht="15.75" customHeight="1" x14ac:dyDescent="0.2"/>
    <row r="636" s="28" customFormat="1" ht="15.75" customHeight="1" x14ac:dyDescent="0.2"/>
    <row r="637" s="28" customFormat="1" ht="15.75" customHeight="1" x14ac:dyDescent="0.2"/>
    <row r="638" s="28" customFormat="1" ht="15.75" customHeight="1" x14ac:dyDescent="0.2"/>
    <row r="639" s="28" customFormat="1" ht="15.75" customHeight="1" x14ac:dyDescent="0.2"/>
    <row r="640" s="28" customFormat="1" ht="15.75" customHeight="1" x14ac:dyDescent="0.2"/>
    <row r="641" s="28" customFormat="1" ht="15.75" customHeight="1" x14ac:dyDescent="0.2"/>
    <row r="642" s="28" customFormat="1" ht="15.75" customHeight="1" x14ac:dyDescent="0.2"/>
    <row r="643" s="28" customFormat="1" ht="15.75" customHeight="1" x14ac:dyDescent="0.2"/>
    <row r="644" s="28" customFormat="1" ht="15.75" customHeight="1" x14ac:dyDescent="0.2"/>
    <row r="645" s="28" customFormat="1" ht="15.75" customHeight="1" x14ac:dyDescent="0.2"/>
    <row r="646" s="28" customFormat="1" ht="15.75" customHeight="1" x14ac:dyDescent="0.2"/>
    <row r="647" s="28" customFormat="1" ht="15.75" customHeight="1" x14ac:dyDescent="0.2"/>
    <row r="648" s="28" customFormat="1" ht="15.75" customHeight="1" x14ac:dyDescent="0.2"/>
    <row r="649" s="28" customFormat="1" ht="15.75" customHeight="1" x14ac:dyDescent="0.2"/>
    <row r="650" s="28" customFormat="1" ht="15.75" customHeight="1" x14ac:dyDescent="0.2"/>
    <row r="651" s="28" customFormat="1" ht="15.75" customHeight="1" x14ac:dyDescent="0.2"/>
    <row r="652" s="28" customFormat="1" ht="15.75" customHeight="1" x14ac:dyDescent="0.2"/>
    <row r="653" s="28" customFormat="1" ht="15.75" customHeight="1" x14ac:dyDescent="0.2"/>
    <row r="654" s="28" customFormat="1" ht="15.75" customHeight="1" x14ac:dyDescent="0.2"/>
    <row r="655" s="28" customFormat="1" ht="15.75" customHeight="1" x14ac:dyDescent="0.2"/>
    <row r="656" s="28" customFormat="1" ht="15.75" customHeight="1" x14ac:dyDescent="0.2"/>
    <row r="657" s="28" customFormat="1" ht="15.75" customHeight="1" x14ac:dyDescent="0.2"/>
    <row r="658" s="28" customFormat="1" ht="15.75" customHeight="1" x14ac:dyDescent="0.2"/>
    <row r="659" s="28" customFormat="1" ht="15.75" customHeight="1" x14ac:dyDescent="0.2"/>
    <row r="660" s="28" customFormat="1" ht="15.75" customHeight="1" x14ac:dyDescent="0.2"/>
    <row r="661" s="28" customFormat="1" ht="15.75" customHeight="1" x14ac:dyDescent="0.2"/>
    <row r="662" s="28" customFormat="1" ht="15.75" customHeight="1" x14ac:dyDescent="0.2"/>
    <row r="663" s="28" customFormat="1" ht="15.75" customHeight="1" x14ac:dyDescent="0.2"/>
    <row r="664" s="28" customFormat="1" ht="15.75" customHeight="1" x14ac:dyDescent="0.2"/>
    <row r="665" s="28" customFormat="1" ht="15.75" customHeight="1" x14ac:dyDescent="0.2"/>
    <row r="666" s="28" customFormat="1" ht="15.75" customHeight="1" x14ac:dyDescent="0.2"/>
    <row r="667" s="28" customFormat="1" ht="15.75" customHeight="1" x14ac:dyDescent="0.2"/>
    <row r="668" s="28" customFormat="1" ht="15.75" customHeight="1" x14ac:dyDescent="0.2"/>
    <row r="669" s="28" customFormat="1" ht="15.75" customHeight="1" x14ac:dyDescent="0.2"/>
    <row r="670" s="28" customFormat="1" ht="15.75" customHeight="1" x14ac:dyDescent="0.2"/>
    <row r="671" s="28" customFormat="1" ht="15.75" customHeight="1" x14ac:dyDescent="0.2"/>
    <row r="672" s="28" customFormat="1" ht="15.75" customHeight="1" x14ac:dyDescent="0.2"/>
    <row r="673" s="28" customFormat="1" ht="15.75" customHeight="1" x14ac:dyDescent="0.2"/>
    <row r="674" s="28" customFormat="1" ht="15.75" customHeight="1" x14ac:dyDescent="0.2"/>
    <row r="675" s="28" customFormat="1" ht="15.75" customHeight="1" x14ac:dyDescent="0.2"/>
    <row r="676" s="28" customFormat="1" ht="15.75" customHeight="1" x14ac:dyDescent="0.2"/>
    <row r="677" s="28" customFormat="1" ht="15.75" customHeight="1" x14ac:dyDescent="0.2"/>
    <row r="678" s="28" customFormat="1" ht="15.75" customHeight="1" x14ac:dyDescent="0.2"/>
    <row r="679" s="28" customFormat="1" ht="15.75" customHeight="1" x14ac:dyDescent="0.2"/>
    <row r="680" s="28" customFormat="1" ht="15.75" customHeight="1" x14ac:dyDescent="0.2"/>
    <row r="681" s="28" customFormat="1" ht="15.75" customHeight="1" x14ac:dyDescent="0.2"/>
    <row r="682" s="28" customFormat="1" ht="15.75" customHeight="1" x14ac:dyDescent="0.2"/>
    <row r="683" s="28" customFormat="1" ht="15.75" customHeight="1" x14ac:dyDescent="0.2"/>
    <row r="684" s="28" customFormat="1" ht="15.75" customHeight="1" x14ac:dyDescent="0.2"/>
    <row r="685" s="28" customFormat="1" ht="15.75" customHeight="1" x14ac:dyDescent="0.2"/>
    <row r="686" s="28" customFormat="1" ht="15.75" customHeight="1" x14ac:dyDescent="0.2"/>
    <row r="687" s="28" customFormat="1" ht="15.75" customHeight="1" x14ac:dyDescent="0.2"/>
    <row r="688" s="28" customFormat="1" ht="15.75" customHeight="1" x14ac:dyDescent="0.2"/>
    <row r="689" s="28" customFormat="1" ht="15.75" customHeight="1" x14ac:dyDescent="0.2"/>
    <row r="690" s="28" customFormat="1" ht="15.75" customHeight="1" x14ac:dyDescent="0.2"/>
    <row r="691" s="28" customFormat="1" ht="15.75" customHeight="1" x14ac:dyDescent="0.2"/>
    <row r="692" s="28" customFormat="1" ht="15.75" customHeight="1" x14ac:dyDescent="0.2"/>
    <row r="693" s="28" customFormat="1" ht="15.75" customHeight="1" x14ac:dyDescent="0.2"/>
    <row r="694" s="28" customFormat="1" ht="15.75" customHeight="1" x14ac:dyDescent="0.2"/>
    <row r="695" s="28" customFormat="1" ht="15.75" customHeight="1" x14ac:dyDescent="0.2"/>
    <row r="696" s="28" customFormat="1" ht="15.75" customHeight="1" x14ac:dyDescent="0.2"/>
    <row r="697" s="28" customFormat="1" ht="15.75" customHeight="1" x14ac:dyDescent="0.2"/>
    <row r="698" s="28" customFormat="1" ht="15.75" customHeight="1" x14ac:dyDescent="0.2"/>
    <row r="699" s="28" customFormat="1" ht="15.75" customHeight="1" x14ac:dyDescent="0.2"/>
    <row r="700" s="28" customFormat="1" ht="15.75" customHeight="1" x14ac:dyDescent="0.2"/>
    <row r="701" s="28" customFormat="1" ht="15.75" customHeight="1" x14ac:dyDescent="0.2"/>
    <row r="702" s="28" customFormat="1" ht="15.75" customHeight="1" x14ac:dyDescent="0.2"/>
    <row r="703" s="28" customFormat="1" ht="15.75" customHeight="1" x14ac:dyDescent="0.2"/>
    <row r="704" s="28" customFormat="1" ht="15.75" customHeight="1" x14ac:dyDescent="0.2"/>
    <row r="705" s="28" customFormat="1" ht="15.75" customHeight="1" x14ac:dyDescent="0.2"/>
    <row r="706" s="28" customFormat="1" ht="15.75" customHeight="1" x14ac:dyDescent="0.2"/>
    <row r="707" s="28" customFormat="1" ht="15.75" customHeight="1" x14ac:dyDescent="0.2"/>
    <row r="708" s="28" customFormat="1" ht="15.75" customHeight="1" x14ac:dyDescent="0.2"/>
    <row r="709" s="28" customFormat="1" ht="15.75" customHeight="1" x14ac:dyDescent="0.2"/>
    <row r="710" s="28" customFormat="1" ht="15.75" customHeight="1" x14ac:dyDescent="0.2"/>
    <row r="711" s="28" customFormat="1" ht="15.75" customHeight="1" x14ac:dyDescent="0.2"/>
    <row r="712" s="28" customFormat="1" ht="15.75" customHeight="1" x14ac:dyDescent="0.2"/>
    <row r="713" s="28" customFormat="1" ht="15.75" customHeight="1" x14ac:dyDescent="0.2"/>
    <row r="714" s="28" customFormat="1" ht="15.75" customHeight="1" x14ac:dyDescent="0.2"/>
    <row r="715" s="28" customFormat="1" ht="15.75" customHeight="1" x14ac:dyDescent="0.2"/>
    <row r="716" s="28" customFormat="1" ht="15.75" customHeight="1" x14ac:dyDescent="0.2"/>
    <row r="717" s="28" customFormat="1" ht="15.75" customHeight="1" x14ac:dyDescent="0.2"/>
    <row r="718" s="28" customFormat="1" ht="15.75" customHeight="1" x14ac:dyDescent="0.2"/>
    <row r="719" s="28" customFormat="1" ht="15.75" customHeight="1" x14ac:dyDescent="0.2"/>
    <row r="720" s="28" customFormat="1" ht="15.75" customHeight="1" x14ac:dyDescent="0.2"/>
    <row r="721" s="28" customFormat="1" ht="15.75" customHeight="1" x14ac:dyDescent="0.2"/>
    <row r="722" s="28" customFormat="1" ht="15.75" customHeight="1" x14ac:dyDescent="0.2"/>
    <row r="723" s="28" customFormat="1" ht="15.75" customHeight="1" x14ac:dyDescent="0.2"/>
    <row r="724" s="28" customFormat="1" ht="15.75" customHeight="1" x14ac:dyDescent="0.2"/>
    <row r="725" s="28" customFormat="1" ht="15.75" customHeight="1" x14ac:dyDescent="0.2"/>
    <row r="726" s="28" customFormat="1" ht="15.75" customHeight="1" x14ac:dyDescent="0.2"/>
    <row r="727" s="28" customFormat="1" ht="15.75" customHeight="1" x14ac:dyDescent="0.2"/>
    <row r="728" s="28" customFormat="1" ht="15.75" customHeight="1" x14ac:dyDescent="0.2"/>
    <row r="729" s="28" customFormat="1" ht="15.75" customHeight="1" x14ac:dyDescent="0.2"/>
    <row r="730" s="28" customFormat="1" ht="15.75" customHeight="1" x14ac:dyDescent="0.2"/>
    <row r="731" s="28" customFormat="1" ht="15.75" customHeight="1" x14ac:dyDescent="0.2"/>
    <row r="732" s="28" customFormat="1" ht="15.75" customHeight="1" x14ac:dyDescent="0.2"/>
    <row r="733" s="28" customFormat="1" ht="15.75" customHeight="1" x14ac:dyDescent="0.2"/>
    <row r="734" s="28" customFormat="1" ht="15.75" customHeight="1" x14ac:dyDescent="0.2"/>
    <row r="735" s="28" customFormat="1" ht="15.75" customHeight="1" x14ac:dyDescent="0.2"/>
    <row r="736" s="28" customFormat="1" ht="15.75" customHeight="1" x14ac:dyDescent="0.2"/>
    <row r="737" s="28" customFormat="1" ht="15.75" customHeight="1" x14ac:dyDescent="0.2"/>
    <row r="738" s="28" customFormat="1" ht="15.75" customHeight="1" x14ac:dyDescent="0.2"/>
    <row r="739" s="28" customFormat="1" ht="15.75" customHeight="1" x14ac:dyDescent="0.2"/>
    <row r="740" s="28" customFormat="1" ht="15.75" customHeight="1" x14ac:dyDescent="0.2"/>
    <row r="741" s="28" customFormat="1" ht="15.75" customHeight="1" x14ac:dyDescent="0.2"/>
    <row r="742" s="28" customFormat="1" ht="15.75" customHeight="1" x14ac:dyDescent="0.2"/>
    <row r="743" s="28" customFormat="1" ht="15.75" customHeight="1" x14ac:dyDescent="0.2"/>
    <row r="744" s="28" customFormat="1" ht="15.75" customHeight="1" x14ac:dyDescent="0.2"/>
    <row r="745" s="28" customFormat="1" ht="15.75" customHeight="1" x14ac:dyDescent="0.2"/>
    <row r="746" s="28" customFormat="1" ht="15.75" customHeight="1" x14ac:dyDescent="0.2"/>
    <row r="747" s="28" customFormat="1" ht="15.75" customHeight="1" x14ac:dyDescent="0.2"/>
    <row r="748" s="28" customFormat="1" ht="15.75" customHeight="1" x14ac:dyDescent="0.2"/>
    <row r="749" s="28" customFormat="1" ht="15.75" customHeight="1" x14ac:dyDescent="0.2"/>
    <row r="750" s="28" customFormat="1" ht="15.75" customHeight="1" x14ac:dyDescent="0.2"/>
    <row r="751" s="28" customFormat="1" ht="15.75" customHeight="1" x14ac:dyDescent="0.2"/>
    <row r="752" s="28" customFormat="1" ht="15.75" customHeight="1" x14ac:dyDescent="0.2"/>
    <row r="753" s="28" customFormat="1" ht="15.75" customHeight="1" x14ac:dyDescent="0.2"/>
    <row r="754" s="28" customFormat="1" ht="15.75" customHeight="1" x14ac:dyDescent="0.2"/>
    <row r="755" s="28" customFormat="1" ht="15.75" customHeight="1" x14ac:dyDescent="0.2"/>
    <row r="756" s="28" customFormat="1" ht="15.75" customHeight="1" x14ac:dyDescent="0.2"/>
    <row r="757" s="28" customFormat="1" ht="15.75" customHeight="1" x14ac:dyDescent="0.2"/>
    <row r="758" s="28" customFormat="1" ht="15.75" customHeight="1" x14ac:dyDescent="0.2"/>
    <row r="759" s="28" customFormat="1" ht="15.75" customHeight="1" x14ac:dyDescent="0.2"/>
    <row r="760" s="28" customFormat="1" ht="15.75" customHeight="1" x14ac:dyDescent="0.2"/>
    <row r="761" s="28" customFormat="1" ht="15.75" customHeight="1" x14ac:dyDescent="0.2"/>
    <row r="762" s="28" customFormat="1" ht="15.75" customHeight="1" x14ac:dyDescent="0.2"/>
    <row r="763" s="28" customFormat="1" ht="15.75" customHeight="1" x14ac:dyDescent="0.2"/>
    <row r="764" s="28" customFormat="1" ht="15.75" customHeight="1" x14ac:dyDescent="0.2"/>
    <row r="765" s="28" customFormat="1" ht="15.75" customHeight="1" x14ac:dyDescent="0.2"/>
    <row r="766" s="28" customFormat="1" ht="15.75" customHeight="1" x14ac:dyDescent="0.2"/>
    <row r="767" s="28" customFormat="1" ht="15.75" customHeight="1" x14ac:dyDescent="0.2"/>
    <row r="768" s="28" customFormat="1" ht="15.75" customHeight="1" x14ac:dyDescent="0.2"/>
    <row r="769" s="28" customFormat="1" ht="15.75" customHeight="1" x14ac:dyDescent="0.2"/>
    <row r="770" s="28" customFormat="1" ht="15.75" customHeight="1" x14ac:dyDescent="0.2"/>
    <row r="771" s="28" customFormat="1" ht="15.75" customHeight="1" x14ac:dyDescent="0.2"/>
    <row r="772" s="28" customFormat="1" ht="15.75" customHeight="1" x14ac:dyDescent="0.2"/>
    <row r="773" s="28" customFormat="1" ht="15.75" customHeight="1" x14ac:dyDescent="0.2"/>
    <row r="774" s="28" customFormat="1" ht="15.75" customHeight="1" x14ac:dyDescent="0.2"/>
    <row r="775" s="28" customFormat="1" ht="15.75" customHeight="1" x14ac:dyDescent="0.2"/>
    <row r="776" s="28" customFormat="1" ht="15.75" customHeight="1" x14ac:dyDescent="0.2"/>
    <row r="777" s="28" customFormat="1" ht="15.75" customHeight="1" x14ac:dyDescent="0.2"/>
    <row r="778" s="28" customFormat="1" ht="15.75" customHeight="1" x14ac:dyDescent="0.2"/>
    <row r="779" s="28" customFormat="1" ht="15.75" customHeight="1" x14ac:dyDescent="0.2"/>
    <row r="780" s="28" customFormat="1" ht="15.75" customHeight="1" x14ac:dyDescent="0.2"/>
    <row r="781" s="28" customFormat="1" ht="15.75" customHeight="1" x14ac:dyDescent="0.2"/>
    <row r="782" s="28" customFormat="1" ht="15.75" customHeight="1" x14ac:dyDescent="0.2"/>
    <row r="783" s="28" customFormat="1" ht="15.75" customHeight="1" x14ac:dyDescent="0.2"/>
    <row r="784" s="28" customFormat="1" ht="15.75" customHeight="1" x14ac:dyDescent="0.2"/>
    <row r="785" s="28" customFormat="1" ht="15.75" customHeight="1" x14ac:dyDescent="0.2"/>
    <row r="786" s="28" customFormat="1" ht="15.75" customHeight="1" x14ac:dyDescent="0.2"/>
    <row r="787" s="28" customFormat="1" ht="15.75" customHeight="1" x14ac:dyDescent="0.2"/>
    <row r="788" s="28" customFormat="1" ht="15.75" customHeight="1" x14ac:dyDescent="0.2"/>
    <row r="789" s="28" customFormat="1" ht="15.75" customHeight="1" x14ac:dyDescent="0.2"/>
    <row r="790" s="28" customFormat="1" ht="15.75" customHeight="1" x14ac:dyDescent="0.2"/>
    <row r="791" s="28" customFormat="1" ht="15.75" customHeight="1" x14ac:dyDescent="0.2"/>
    <row r="792" s="28" customFormat="1" ht="15.75" customHeight="1" x14ac:dyDescent="0.2"/>
    <row r="793" s="28" customFormat="1" ht="15.75" customHeight="1" x14ac:dyDescent="0.2"/>
    <row r="794" s="28" customFormat="1" ht="15.75" customHeight="1" x14ac:dyDescent="0.2"/>
    <row r="795" s="28" customFormat="1" ht="15.75" customHeight="1" x14ac:dyDescent="0.2"/>
    <row r="796" s="28" customFormat="1" ht="15.75" customHeight="1" x14ac:dyDescent="0.2"/>
    <row r="797" s="28" customFormat="1" ht="15.75" customHeight="1" x14ac:dyDescent="0.2"/>
    <row r="798" s="28" customFormat="1" ht="15.75" customHeight="1" x14ac:dyDescent="0.2"/>
    <row r="799" s="28" customFormat="1" ht="15.75" customHeight="1" x14ac:dyDescent="0.2"/>
    <row r="800" s="28" customFormat="1" ht="15.75" customHeight="1" x14ac:dyDescent="0.2"/>
    <row r="801" s="28" customFormat="1" ht="15.75" customHeight="1" x14ac:dyDescent="0.2"/>
    <row r="802" s="28" customFormat="1" ht="15.75" customHeight="1" x14ac:dyDescent="0.2"/>
    <row r="803" s="28" customFormat="1" ht="15.75" customHeight="1" x14ac:dyDescent="0.2"/>
    <row r="804" s="28" customFormat="1" ht="15.75" customHeight="1" x14ac:dyDescent="0.2"/>
    <row r="805" s="28" customFormat="1" ht="15.75" customHeight="1" x14ac:dyDescent="0.2"/>
    <row r="806" s="28" customFormat="1" ht="15.75" customHeight="1" x14ac:dyDescent="0.2"/>
    <row r="807" s="28" customFormat="1" ht="15.75" customHeight="1" x14ac:dyDescent="0.2"/>
    <row r="808" s="28" customFormat="1" ht="15.75" customHeight="1" x14ac:dyDescent="0.2"/>
    <row r="809" s="28" customFormat="1" ht="15.75" customHeight="1" x14ac:dyDescent="0.2"/>
    <row r="810" s="28" customFormat="1" ht="15.75" customHeight="1" x14ac:dyDescent="0.2"/>
    <row r="811" s="28" customFormat="1" ht="15.75" customHeight="1" x14ac:dyDescent="0.2"/>
    <row r="812" s="28" customFormat="1" ht="15.75" customHeight="1" x14ac:dyDescent="0.2"/>
    <row r="813" s="28" customFormat="1" ht="15.75" customHeight="1" x14ac:dyDescent="0.2"/>
    <row r="814" s="28" customFormat="1" ht="15.75" customHeight="1" x14ac:dyDescent="0.2"/>
    <row r="815" s="28" customFormat="1" ht="15.75" customHeight="1" x14ac:dyDescent="0.2"/>
    <row r="816" s="28" customFormat="1" ht="15.75" customHeight="1" x14ac:dyDescent="0.2"/>
    <row r="817" s="28" customFormat="1" ht="15.75" customHeight="1" x14ac:dyDescent="0.2"/>
    <row r="818" s="28" customFormat="1" ht="15.75" customHeight="1" x14ac:dyDescent="0.2"/>
    <row r="819" s="28" customFormat="1" ht="15.75" customHeight="1" x14ac:dyDescent="0.2"/>
    <row r="820" s="28" customFormat="1" ht="15.75" customHeight="1" x14ac:dyDescent="0.2"/>
    <row r="821" s="28" customFormat="1" ht="15.75" customHeight="1" x14ac:dyDescent="0.2"/>
    <row r="822" s="28" customFormat="1" ht="15.75" customHeight="1" x14ac:dyDescent="0.2"/>
    <row r="823" s="28" customFormat="1" ht="15.75" customHeight="1" x14ac:dyDescent="0.2"/>
    <row r="824" s="28" customFormat="1" ht="15.75" customHeight="1" x14ac:dyDescent="0.2"/>
    <row r="825" s="28" customFormat="1" ht="15.75" customHeight="1" x14ac:dyDescent="0.2"/>
    <row r="826" s="28" customFormat="1" ht="15.75" customHeight="1" x14ac:dyDescent="0.2"/>
    <row r="827" s="28" customFormat="1" ht="15.75" customHeight="1" x14ac:dyDescent="0.2"/>
    <row r="828" s="28" customFormat="1" ht="15.75" customHeight="1" x14ac:dyDescent="0.2"/>
    <row r="829" s="28" customFormat="1" ht="15.75" customHeight="1" x14ac:dyDescent="0.2"/>
    <row r="830" s="28" customFormat="1" ht="15.75" customHeight="1" x14ac:dyDescent="0.2"/>
    <row r="831" s="28" customFormat="1" ht="15.75" customHeight="1" x14ac:dyDescent="0.2"/>
    <row r="832" s="28" customFormat="1" ht="15.75" customHeight="1" x14ac:dyDescent="0.2"/>
    <row r="833" s="28" customFormat="1" ht="15.75" customHeight="1" x14ac:dyDescent="0.2"/>
    <row r="834" s="28" customFormat="1" ht="15.75" customHeight="1" x14ac:dyDescent="0.2"/>
    <row r="835" s="28" customFormat="1" ht="15.75" customHeight="1" x14ac:dyDescent="0.2"/>
    <row r="836" s="28" customFormat="1" ht="15.75" customHeight="1" x14ac:dyDescent="0.2"/>
    <row r="837" s="28" customFormat="1" ht="15.75" customHeight="1" x14ac:dyDescent="0.2"/>
    <row r="838" s="28" customFormat="1" ht="15.75" customHeight="1" x14ac:dyDescent="0.2"/>
    <row r="839" s="28" customFormat="1" ht="15.75" customHeight="1" x14ac:dyDescent="0.2"/>
    <row r="840" s="28" customFormat="1" ht="15.75" customHeight="1" x14ac:dyDescent="0.2"/>
    <row r="841" s="28" customFormat="1" ht="15.75" customHeight="1" x14ac:dyDescent="0.2"/>
    <row r="842" s="28" customFormat="1" ht="15.75" customHeight="1" x14ac:dyDescent="0.2"/>
    <row r="843" s="28" customFormat="1" ht="15.75" customHeight="1" x14ac:dyDescent="0.2"/>
    <row r="844" s="28" customFormat="1" ht="15.75" customHeight="1" x14ac:dyDescent="0.2"/>
    <row r="845" s="28" customFormat="1" ht="15.75" customHeight="1" x14ac:dyDescent="0.2"/>
    <row r="846" s="28" customFormat="1" ht="15.75" customHeight="1" x14ac:dyDescent="0.2"/>
    <row r="847" s="28" customFormat="1" ht="15.75" customHeight="1" x14ac:dyDescent="0.2"/>
    <row r="848" s="28" customFormat="1" ht="15.75" customHeight="1" x14ac:dyDescent="0.2"/>
    <row r="849" s="28" customFormat="1" ht="15.75" customHeight="1" x14ac:dyDescent="0.2"/>
    <row r="850" s="28" customFormat="1" ht="15.75" customHeight="1" x14ac:dyDescent="0.2"/>
    <row r="851" s="28" customFormat="1" ht="15.75" customHeight="1" x14ac:dyDescent="0.2"/>
    <row r="852" s="28" customFormat="1" ht="15.75" customHeight="1" x14ac:dyDescent="0.2"/>
    <row r="853" s="28" customFormat="1" ht="15.75" customHeight="1" x14ac:dyDescent="0.2"/>
    <row r="854" s="28" customFormat="1" ht="15.75" customHeight="1" x14ac:dyDescent="0.2"/>
    <row r="855" s="28" customFormat="1" ht="15.75" customHeight="1" x14ac:dyDescent="0.2"/>
    <row r="856" s="28" customFormat="1" ht="15.75" customHeight="1" x14ac:dyDescent="0.2"/>
    <row r="857" s="28" customFormat="1" ht="15.75" customHeight="1" x14ac:dyDescent="0.2"/>
    <row r="858" s="28" customFormat="1" ht="15.75" customHeight="1" x14ac:dyDescent="0.2"/>
    <row r="859" s="28" customFormat="1" ht="15.75" customHeight="1" x14ac:dyDescent="0.2"/>
    <row r="860" s="28" customFormat="1" ht="15.75" customHeight="1" x14ac:dyDescent="0.2"/>
    <row r="861" s="28" customFormat="1" ht="15.75" customHeight="1" x14ac:dyDescent="0.2"/>
    <row r="862" s="28" customFormat="1" ht="15.75" customHeight="1" x14ac:dyDescent="0.2"/>
    <row r="863" s="28" customFormat="1" ht="15.75" customHeight="1" x14ac:dyDescent="0.2"/>
    <row r="864" s="28" customFormat="1" ht="15.75" customHeight="1" x14ac:dyDescent="0.2"/>
    <row r="865" s="28" customFormat="1" ht="15.75" customHeight="1" x14ac:dyDescent="0.2"/>
    <row r="866" s="28" customFormat="1" ht="15.75" customHeight="1" x14ac:dyDescent="0.2"/>
    <row r="867" s="28" customFormat="1" ht="15.75" customHeight="1" x14ac:dyDescent="0.2"/>
    <row r="868" s="28" customFormat="1" ht="15.75" customHeight="1" x14ac:dyDescent="0.2"/>
    <row r="869" s="28" customFormat="1" ht="15.75" customHeight="1" x14ac:dyDescent="0.2"/>
    <row r="870" s="28" customFormat="1" ht="15.75" customHeight="1" x14ac:dyDescent="0.2"/>
    <row r="871" s="28" customFormat="1" ht="15.75" customHeight="1" x14ac:dyDescent="0.2"/>
    <row r="872" s="28" customFormat="1" ht="15.75" customHeight="1" x14ac:dyDescent="0.2"/>
    <row r="873" s="28" customFormat="1" ht="15.75" customHeight="1" x14ac:dyDescent="0.2"/>
    <row r="874" s="28" customFormat="1" ht="15.75" customHeight="1" x14ac:dyDescent="0.2"/>
    <row r="875" s="28" customFormat="1" ht="15.75" customHeight="1" x14ac:dyDescent="0.2"/>
    <row r="876" s="28" customFormat="1" ht="15.75" customHeight="1" x14ac:dyDescent="0.2"/>
    <row r="877" s="28" customFormat="1" ht="15.75" customHeight="1" x14ac:dyDescent="0.2"/>
    <row r="878" s="28" customFormat="1" ht="15.75" customHeight="1" x14ac:dyDescent="0.2"/>
    <row r="879" s="28" customFormat="1" ht="15.75" customHeight="1" x14ac:dyDescent="0.2"/>
    <row r="880" s="28" customFormat="1" ht="15.75" customHeight="1" x14ac:dyDescent="0.2"/>
    <row r="881" s="28" customFormat="1" ht="15.75" customHeight="1" x14ac:dyDescent="0.2"/>
    <row r="882" s="28" customFormat="1" ht="15.75" customHeight="1" x14ac:dyDescent="0.2"/>
    <row r="883" s="28" customFormat="1" ht="15.75" customHeight="1" x14ac:dyDescent="0.2"/>
    <row r="884" s="28" customFormat="1" ht="15.75" customHeight="1" x14ac:dyDescent="0.2"/>
    <row r="885" s="28" customFormat="1" ht="15.75" customHeight="1" x14ac:dyDescent="0.2"/>
    <row r="886" s="28" customFormat="1" ht="15.75" customHeight="1" x14ac:dyDescent="0.2"/>
    <row r="887" s="28" customFormat="1" ht="15.75" customHeight="1" x14ac:dyDescent="0.2"/>
    <row r="888" s="28" customFormat="1" ht="15.75" customHeight="1" x14ac:dyDescent="0.2"/>
    <row r="889" s="28" customFormat="1" ht="15.75" customHeight="1" x14ac:dyDescent="0.2"/>
    <row r="890" s="28" customFormat="1" ht="15.75" customHeight="1" x14ac:dyDescent="0.2"/>
    <row r="891" s="28" customFormat="1" ht="15.75" customHeight="1" x14ac:dyDescent="0.2"/>
    <row r="892" s="28" customFormat="1" ht="15.75" customHeight="1" x14ac:dyDescent="0.2"/>
    <row r="893" s="28" customFormat="1" ht="15.75" customHeight="1" x14ac:dyDescent="0.2"/>
    <row r="894" s="28" customFormat="1" ht="15.75" customHeight="1" x14ac:dyDescent="0.2"/>
    <row r="895" s="28" customFormat="1" ht="15.75" customHeight="1" x14ac:dyDescent="0.2"/>
    <row r="896" s="28" customFormat="1" ht="15.75" customHeight="1" x14ac:dyDescent="0.2"/>
    <row r="897" s="28" customFormat="1" ht="15.75" customHeight="1" x14ac:dyDescent="0.2"/>
    <row r="898" s="28" customFormat="1" ht="15.75" customHeight="1" x14ac:dyDescent="0.2"/>
    <row r="899" s="28" customFormat="1" ht="15.75" customHeight="1" x14ac:dyDescent="0.2"/>
    <row r="900" s="28" customFormat="1" ht="15.75" customHeight="1" x14ac:dyDescent="0.2"/>
    <row r="901" s="28" customFormat="1" ht="15.75" customHeight="1" x14ac:dyDescent="0.2"/>
    <row r="902" s="28" customFormat="1" ht="15.75" customHeight="1" x14ac:dyDescent="0.2"/>
    <row r="903" s="28" customFormat="1" ht="15.75" customHeight="1" x14ac:dyDescent="0.2"/>
    <row r="904" s="28" customFormat="1" ht="15.75" customHeight="1" x14ac:dyDescent="0.2"/>
    <row r="905" s="28" customFormat="1" ht="15.75" customHeight="1" x14ac:dyDescent="0.2"/>
    <row r="906" s="28" customFormat="1" ht="15.75" customHeight="1" x14ac:dyDescent="0.2"/>
    <row r="907" s="28" customFormat="1" ht="15.75" customHeight="1" x14ac:dyDescent="0.2"/>
    <row r="908" s="28" customFormat="1" ht="15.75" customHeight="1" x14ac:dyDescent="0.2"/>
    <row r="909" s="28" customFormat="1" ht="15.75" customHeight="1" x14ac:dyDescent="0.2"/>
    <row r="910" s="28" customFormat="1" ht="15.75" customHeight="1" x14ac:dyDescent="0.2"/>
    <row r="911" s="28" customFormat="1" ht="15.75" customHeight="1" x14ac:dyDescent="0.2"/>
    <row r="912" s="28" customFormat="1" ht="15.75" customHeight="1" x14ac:dyDescent="0.2"/>
    <row r="913" s="28" customFormat="1" ht="15.75" customHeight="1" x14ac:dyDescent="0.2"/>
    <row r="914" s="28" customFormat="1" ht="15.75" customHeight="1" x14ac:dyDescent="0.2"/>
    <row r="915" s="28" customFormat="1" ht="15.75" customHeight="1" x14ac:dyDescent="0.2"/>
    <row r="916" s="28" customFormat="1" ht="15.75" customHeight="1" x14ac:dyDescent="0.2"/>
    <row r="917" s="28" customFormat="1" ht="15.75" customHeight="1" x14ac:dyDescent="0.2"/>
    <row r="918" s="28" customFormat="1" ht="15.75" customHeight="1" x14ac:dyDescent="0.2"/>
    <row r="919" s="28" customFormat="1" ht="15.75" customHeight="1" x14ac:dyDescent="0.2"/>
    <row r="920" s="28" customFormat="1" ht="15.75" customHeight="1" x14ac:dyDescent="0.2"/>
    <row r="921" s="28" customFormat="1" ht="15.75" customHeight="1" x14ac:dyDescent="0.2"/>
    <row r="922" s="28" customFormat="1" ht="15.75" customHeight="1" x14ac:dyDescent="0.2"/>
    <row r="923" s="28" customFormat="1" ht="15.75" customHeight="1" x14ac:dyDescent="0.2"/>
    <row r="924" s="28" customFormat="1" ht="15.75" customHeight="1" x14ac:dyDescent="0.2"/>
    <row r="925" s="28" customFormat="1" ht="15.75" customHeight="1" x14ac:dyDescent="0.2"/>
    <row r="926" s="28" customFormat="1" ht="15.75" customHeight="1" x14ac:dyDescent="0.2"/>
    <row r="927" s="28" customFormat="1" ht="15.75" customHeight="1" x14ac:dyDescent="0.2"/>
    <row r="928" s="28" customFormat="1" ht="15.75" customHeight="1" x14ac:dyDescent="0.2"/>
    <row r="929" s="28" customFormat="1" ht="15.75" customHeight="1" x14ac:dyDescent="0.2"/>
    <row r="930" s="28" customFormat="1" ht="15.75" customHeight="1" x14ac:dyDescent="0.2"/>
    <row r="931" s="28" customFormat="1" ht="15.75" customHeight="1" x14ac:dyDescent="0.2"/>
    <row r="932" s="28" customFormat="1" ht="15.75" customHeight="1" x14ac:dyDescent="0.2"/>
    <row r="933" s="28" customFormat="1" ht="15.75" customHeight="1" x14ac:dyDescent="0.2"/>
    <row r="934" s="28" customFormat="1" ht="15.75" customHeight="1" x14ac:dyDescent="0.2"/>
    <row r="935" s="28" customFormat="1" ht="15.75" customHeight="1" x14ac:dyDescent="0.2"/>
    <row r="936" s="28" customFormat="1" ht="15.75" customHeight="1" x14ac:dyDescent="0.2"/>
    <row r="937" s="28" customFormat="1" ht="15.75" customHeight="1" x14ac:dyDescent="0.2"/>
    <row r="938" s="28" customFormat="1" ht="15.75" customHeight="1" x14ac:dyDescent="0.2"/>
    <row r="939" s="28" customFormat="1" ht="15.75" customHeight="1" x14ac:dyDescent="0.2"/>
    <row r="940" s="28" customFormat="1" ht="15.75" customHeight="1" x14ac:dyDescent="0.2"/>
    <row r="941" s="28" customFormat="1" ht="15.75" customHeight="1" x14ac:dyDescent="0.2"/>
    <row r="942" s="28" customFormat="1" ht="15.75" customHeight="1" x14ac:dyDescent="0.2"/>
    <row r="943" s="28" customFormat="1" ht="15.75" customHeight="1" x14ac:dyDescent="0.2"/>
    <row r="944" s="28" customFormat="1" ht="15.75" customHeight="1" x14ac:dyDescent="0.2"/>
    <row r="945" s="28" customFormat="1" ht="15.75" customHeight="1" x14ac:dyDescent="0.2"/>
    <row r="946" s="28" customFormat="1" ht="15.75" customHeight="1" x14ac:dyDescent="0.2"/>
    <row r="947" s="28" customFormat="1" ht="15.75" customHeight="1" x14ac:dyDescent="0.2"/>
    <row r="948" s="28" customFormat="1" ht="15.75" customHeight="1" x14ac:dyDescent="0.2"/>
    <row r="949" s="28" customFormat="1" ht="15.75" customHeight="1" x14ac:dyDescent="0.2"/>
    <row r="950" s="28" customFormat="1" ht="15.75" customHeight="1" x14ac:dyDescent="0.2"/>
    <row r="951" s="28" customFormat="1" ht="15.75" customHeight="1" x14ac:dyDescent="0.2"/>
    <row r="952" s="28" customFormat="1" ht="15.75" customHeight="1" x14ac:dyDescent="0.2"/>
    <row r="953" s="28" customFormat="1" ht="15.75" customHeight="1" x14ac:dyDescent="0.2"/>
    <row r="954" s="28" customFormat="1" ht="15.75" customHeight="1" x14ac:dyDescent="0.2"/>
    <row r="955" s="28" customFormat="1" ht="15.75" customHeight="1" x14ac:dyDescent="0.2"/>
    <row r="956" s="28" customFormat="1" ht="15.75" customHeight="1" x14ac:dyDescent="0.2"/>
    <row r="957" s="28" customFormat="1" ht="15.75" customHeight="1" x14ac:dyDescent="0.2"/>
    <row r="958" s="28" customFormat="1" ht="15.75" customHeight="1" x14ac:dyDescent="0.2"/>
    <row r="959" s="28" customFormat="1" ht="15.75" customHeight="1" x14ac:dyDescent="0.2"/>
    <row r="960" s="28" customFormat="1" ht="15.75" customHeight="1" x14ac:dyDescent="0.2"/>
    <row r="961" s="28" customFormat="1" ht="15.75" customHeight="1" x14ac:dyDescent="0.2"/>
    <row r="962" s="28" customFormat="1" ht="15.75" customHeight="1" x14ac:dyDescent="0.2"/>
    <row r="963" s="28" customFormat="1" ht="15.75" customHeight="1" x14ac:dyDescent="0.2"/>
    <row r="964" s="28" customFormat="1" ht="15.75" customHeight="1" x14ac:dyDescent="0.2"/>
    <row r="965" s="28" customFormat="1" ht="15.75" customHeight="1" x14ac:dyDescent="0.2"/>
    <row r="966" s="28" customFormat="1" ht="15.75" customHeight="1" x14ac:dyDescent="0.2"/>
    <row r="967" s="28" customFormat="1" ht="15.75" customHeight="1" x14ac:dyDescent="0.2"/>
    <row r="968" s="28" customFormat="1" ht="15.75" customHeight="1" x14ac:dyDescent="0.2"/>
    <row r="969" s="28" customFormat="1" ht="15.75" customHeight="1" x14ac:dyDescent="0.2"/>
    <row r="970" s="28" customFormat="1" ht="15.75" customHeight="1" x14ac:dyDescent="0.2"/>
    <row r="971" s="28" customFormat="1" ht="15.75" customHeight="1" x14ac:dyDescent="0.2"/>
    <row r="972" s="28" customFormat="1" ht="15.75" customHeight="1" x14ac:dyDescent="0.2"/>
    <row r="973" s="28" customFormat="1" ht="15.75" customHeight="1" x14ac:dyDescent="0.2"/>
    <row r="974" s="28" customFormat="1" ht="15.75" customHeight="1" x14ac:dyDescent="0.2"/>
    <row r="975" s="28" customFormat="1" ht="15.75" customHeight="1" x14ac:dyDescent="0.2"/>
    <row r="976" s="28" customFormat="1" ht="15.75" customHeight="1" x14ac:dyDescent="0.2"/>
    <row r="977" s="28" customFormat="1" ht="15.75" customHeight="1" x14ac:dyDescent="0.2"/>
    <row r="978" s="28" customFormat="1" ht="15.75" customHeight="1" x14ac:dyDescent="0.2"/>
    <row r="979" s="28" customFormat="1" ht="15.75" customHeight="1" x14ac:dyDescent="0.2"/>
    <row r="980" s="28" customFormat="1" ht="15.75" customHeight="1" x14ac:dyDescent="0.2"/>
    <row r="981" s="28" customFormat="1" ht="15.75" customHeight="1" x14ac:dyDescent="0.2"/>
    <row r="982" s="28" customFormat="1" ht="15.75" customHeight="1" x14ac:dyDescent="0.2"/>
    <row r="983" s="28" customFormat="1" ht="15.75" customHeight="1" x14ac:dyDescent="0.2"/>
    <row r="984" s="28" customFormat="1" ht="15.75" customHeight="1" x14ac:dyDescent="0.2"/>
    <row r="985" s="28" customFormat="1" ht="15.75" customHeight="1" x14ac:dyDescent="0.2"/>
    <row r="986" s="28" customFormat="1" ht="15.75" customHeight="1" x14ac:dyDescent="0.2"/>
    <row r="987" s="28" customFormat="1" ht="15.75" customHeight="1" x14ac:dyDescent="0.2"/>
    <row r="988" s="28" customFormat="1" ht="15.75" customHeight="1" x14ac:dyDescent="0.2"/>
    <row r="989" s="28" customFormat="1" ht="15.75" customHeight="1" x14ac:dyDescent="0.2"/>
    <row r="990" s="28" customFormat="1" ht="15.75" customHeight="1" x14ac:dyDescent="0.2"/>
    <row r="991" s="28" customFormat="1" ht="15.75" customHeight="1" x14ac:dyDescent="0.2"/>
    <row r="992" s="28" customFormat="1" ht="15.75" customHeight="1" x14ac:dyDescent="0.2"/>
    <row r="993" s="28" customFormat="1" ht="15.75" customHeight="1" x14ac:dyDescent="0.2"/>
    <row r="994" s="28" customFormat="1" ht="15.75" customHeight="1" x14ac:dyDescent="0.2"/>
    <row r="995" s="28" customFormat="1" ht="15.75" customHeight="1" x14ac:dyDescent="0.2"/>
    <row r="996" s="28" customFormat="1" ht="15.75" customHeight="1" x14ac:dyDescent="0.2"/>
    <row r="997" s="28" customFormat="1" ht="15.75" customHeight="1" x14ac:dyDescent="0.2"/>
    <row r="998" s="28" customFormat="1" ht="15.75" customHeight="1" x14ac:dyDescent="0.2"/>
    <row r="999" s="28" customFormat="1" ht="15.75" customHeight="1" x14ac:dyDescent="0.2"/>
    <row r="1000" s="28" customFormat="1" ht="15.75" customHeight="1" x14ac:dyDescent="0.2"/>
  </sheetData>
  <mergeCells count="2">
    <mergeCell ref="B2:C2"/>
    <mergeCell ref="B12: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814E-7330-1F43-AAE8-7BAB1304AACA}">
  <dimension ref="B2:D15"/>
  <sheetViews>
    <sheetView zoomScale="191" workbookViewId="0">
      <selection activeCell="C10" sqref="C10"/>
    </sheetView>
  </sheetViews>
  <sheetFormatPr baseColWidth="10" defaultRowHeight="16" x14ac:dyDescent="0.2"/>
  <cols>
    <col min="1" max="1" width="10.83203125" style="28"/>
    <col min="2" max="2" width="25.6640625" style="28" customWidth="1"/>
    <col min="3" max="3" width="22" style="28" customWidth="1"/>
    <col min="4" max="4" width="11" style="28" customWidth="1"/>
    <col min="5" max="16384" width="10.83203125" style="28"/>
  </cols>
  <sheetData>
    <row r="2" spans="2:4" x14ac:dyDescent="0.2">
      <c r="B2" s="79" t="s">
        <v>12</v>
      </c>
      <c r="C2" s="78"/>
    </row>
    <row r="4" spans="2:4" x14ac:dyDescent="0.2">
      <c r="B4" s="32" t="s">
        <v>13</v>
      </c>
      <c r="C4" s="34">
        <v>4030</v>
      </c>
    </row>
    <row r="5" spans="2:4" x14ac:dyDescent="0.2">
      <c r="B5" s="32" t="s">
        <v>14</v>
      </c>
      <c r="C5" s="34">
        <v>922</v>
      </c>
    </row>
    <row r="6" spans="2:4" x14ac:dyDescent="0.2">
      <c r="B6" s="32" t="s">
        <v>15</v>
      </c>
      <c r="C6" s="36">
        <v>0.05</v>
      </c>
      <c r="D6" s="50" t="s">
        <v>67</v>
      </c>
    </row>
    <row r="7" spans="2:4" x14ac:dyDescent="0.2">
      <c r="B7" s="32" t="s">
        <v>16</v>
      </c>
      <c r="C7" s="36">
        <v>0.28000000000000003</v>
      </c>
    </row>
    <row r="8" spans="2:4" x14ac:dyDescent="0.2">
      <c r="B8" s="32" t="s">
        <v>17</v>
      </c>
      <c r="C8" s="33">
        <v>3.7499999999999999E-2</v>
      </c>
    </row>
    <row r="9" spans="2:4" x14ac:dyDescent="0.2">
      <c r="B9" s="32" t="s">
        <v>18</v>
      </c>
      <c r="C9" s="34">
        <v>0.95</v>
      </c>
    </row>
    <row r="10" spans="2:4" x14ac:dyDescent="0.2">
      <c r="B10" s="32" t="s">
        <v>19</v>
      </c>
      <c r="C10" s="38">
        <v>0.09</v>
      </c>
      <c r="D10" s="50" t="s">
        <v>67</v>
      </c>
    </row>
    <row r="11" spans="2:4" x14ac:dyDescent="0.2">
      <c r="B11" s="68" t="s">
        <v>20</v>
      </c>
      <c r="C11" s="69">
        <f>C8+C9*(C10-C8)</f>
        <v>8.7374999999999994E-2</v>
      </c>
    </row>
    <row r="13" spans="2:4" x14ac:dyDescent="0.2">
      <c r="B13" s="32" t="s">
        <v>21</v>
      </c>
      <c r="C13" s="70">
        <f>C4/SUM(C4:C5)</f>
        <v>0.8138126009693053</v>
      </c>
    </row>
    <row r="14" spans="2:4" x14ac:dyDescent="0.2">
      <c r="B14" s="32" t="s">
        <v>22</v>
      </c>
      <c r="C14" s="70">
        <f>C5/SUM(C4:C5)</f>
        <v>0.18618739903069467</v>
      </c>
    </row>
    <row r="15" spans="2:4" x14ac:dyDescent="0.2">
      <c r="B15" s="71" t="s">
        <v>23</v>
      </c>
      <c r="C15" s="72">
        <f>C13*C11+C14*C6*(1-C7)</f>
        <v>7.7809622374798063E-2</v>
      </c>
    </row>
  </sheetData>
  <mergeCells count="1">
    <mergeCell ref="B2:C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B7C14-25BB-8B4F-B0D5-A0C60273DAF0}">
  <sheetPr>
    <tabColor rgb="FFFF0000"/>
  </sheetPr>
  <dimension ref="B2:H18"/>
  <sheetViews>
    <sheetView zoomScale="178" workbookViewId="0">
      <selection activeCell="H17" sqref="H17"/>
    </sheetView>
  </sheetViews>
  <sheetFormatPr baseColWidth="10" defaultRowHeight="16" x14ac:dyDescent="0.2"/>
  <cols>
    <col min="1" max="1" width="10.83203125" style="5"/>
    <col min="2" max="2" width="17.6640625" style="5" bestFit="1" customWidth="1"/>
    <col min="3" max="16384" width="10.83203125" style="5"/>
  </cols>
  <sheetData>
    <row r="2" spans="2:8" x14ac:dyDescent="0.2">
      <c r="B2" s="80" t="s">
        <v>24</v>
      </c>
      <c r="C2" s="81"/>
      <c r="D2" s="81"/>
      <c r="E2" s="81"/>
      <c r="F2" s="81"/>
      <c r="G2" s="81"/>
      <c r="H2" s="82"/>
    </row>
    <row r="3" spans="2:8" x14ac:dyDescent="0.2">
      <c r="B3" s="2"/>
      <c r="C3" s="2"/>
      <c r="D3" s="2"/>
      <c r="E3" s="2"/>
      <c r="F3" s="2"/>
      <c r="G3" s="2"/>
      <c r="H3" s="2"/>
    </row>
    <row r="4" spans="2:8" x14ac:dyDescent="0.2">
      <c r="B4" s="4" t="s">
        <v>1</v>
      </c>
      <c r="C4" s="4"/>
      <c r="D4" s="2"/>
      <c r="E4" s="2"/>
      <c r="F4" s="2"/>
      <c r="G4" s="2"/>
      <c r="H4" s="2"/>
    </row>
    <row r="5" spans="2:8" x14ac:dyDescent="0.2">
      <c r="B5" s="3" t="s">
        <v>23</v>
      </c>
      <c r="C5" s="12">
        <f>WACC!C15</f>
        <v>7.7809622374798063E-2</v>
      </c>
      <c r="D5" s="2"/>
      <c r="E5" s="2"/>
      <c r="F5" s="2"/>
      <c r="G5" s="2"/>
      <c r="H5" s="2"/>
    </row>
    <row r="6" spans="2:8" x14ac:dyDescent="0.2">
      <c r="B6" s="3" t="s">
        <v>25</v>
      </c>
      <c r="C6" s="7">
        <v>0.02</v>
      </c>
      <c r="D6" s="2"/>
      <c r="E6" s="2"/>
      <c r="F6" s="2"/>
      <c r="G6" s="2"/>
      <c r="H6" s="2"/>
    </row>
    <row r="7" spans="2:8" x14ac:dyDescent="0.2">
      <c r="B7" s="3" t="s">
        <v>26</v>
      </c>
      <c r="C7" s="13">
        <v>10</v>
      </c>
      <c r="D7" s="2"/>
      <c r="E7" s="2"/>
      <c r="F7" s="2"/>
      <c r="G7" s="2"/>
      <c r="H7" s="2"/>
    </row>
    <row r="8" spans="2:8" x14ac:dyDescent="0.2">
      <c r="B8" s="3" t="s">
        <v>62</v>
      </c>
      <c r="C8" s="27">
        <v>0.12</v>
      </c>
      <c r="D8" s="25" t="s">
        <v>64</v>
      </c>
      <c r="E8" s="2"/>
      <c r="F8" s="2"/>
      <c r="G8" s="2"/>
      <c r="H8" s="2"/>
    </row>
    <row r="12" spans="2:8" x14ac:dyDescent="0.2">
      <c r="B12" s="9" t="s">
        <v>27</v>
      </c>
      <c r="C12" s="9">
        <f>2024 + COLUMNS($C$12:C12) - 1</f>
        <v>2024</v>
      </c>
      <c r="D12" s="9">
        <f>2024 + COLUMNS($C$12:D12) - 1</f>
        <v>2025</v>
      </c>
      <c r="E12" s="9">
        <f>2024 + COLUMNS($C$12:E12) - 1</f>
        <v>2026</v>
      </c>
      <c r="F12" s="9">
        <f>2024 + COLUMNS($C$12:F12) - 1</f>
        <v>2027</v>
      </c>
      <c r="G12" s="9">
        <f>2024 + COLUMNS($C$12:G12) - 1</f>
        <v>2028</v>
      </c>
      <c r="H12" s="9">
        <f>2024 + COLUMNS($C$12:H12) - 1</f>
        <v>2029</v>
      </c>
    </row>
    <row r="13" spans="2:8" x14ac:dyDescent="0.2">
      <c r="B13" s="3" t="s">
        <v>28</v>
      </c>
      <c r="C13" s="6">
        <v>386.4</v>
      </c>
      <c r="D13" s="14">
        <f>C13*(1+$C$8)</f>
        <v>432.76800000000003</v>
      </c>
      <c r="E13" s="14">
        <f t="shared" ref="E13:H13" si="0">D13*(1+$C$8)</f>
        <v>484.7001600000001</v>
      </c>
      <c r="F13" s="14">
        <f t="shared" si="0"/>
        <v>542.86417920000019</v>
      </c>
      <c r="G13" s="14">
        <f t="shared" si="0"/>
        <v>608.00788070400029</v>
      </c>
      <c r="H13" s="14">
        <f t="shared" si="0"/>
        <v>680.96882638848035</v>
      </c>
    </row>
    <row r="14" spans="2:8" x14ac:dyDescent="0.2">
      <c r="B14" s="3" t="s">
        <v>0</v>
      </c>
      <c r="C14" s="6">
        <f>FCF!C18</f>
        <v>129.72</v>
      </c>
      <c r="D14" s="14">
        <f>C14*(1+$C$8)</f>
        <v>145.28640000000001</v>
      </c>
      <c r="E14" s="14">
        <f t="shared" ref="E14:H14" si="1">D14*(1+$C$8)</f>
        <v>162.72076800000002</v>
      </c>
      <c r="F14" s="14">
        <f t="shared" si="1"/>
        <v>182.24726016000005</v>
      </c>
      <c r="G14" s="14">
        <f t="shared" si="1"/>
        <v>204.11693137920008</v>
      </c>
      <c r="H14" s="14">
        <f t="shared" si="1"/>
        <v>228.6109631447041</v>
      </c>
    </row>
    <row r="15" spans="2:8" x14ac:dyDescent="0.2">
      <c r="B15" s="2"/>
      <c r="C15" s="2"/>
      <c r="D15" s="2"/>
      <c r="E15" s="2"/>
      <c r="F15" s="2"/>
      <c r="G15" s="2"/>
      <c r="H15" s="2"/>
    </row>
    <row r="16" spans="2:8" x14ac:dyDescent="0.2">
      <c r="B16" s="2"/>
      <c r="C16" s="2"/>
      <c r="D16" s="2"/>
      <c r="E16" s="2"/>
      <c r="F16" s="2"/>
      <c r="G16" s="15" t="s">
        <v>29</v>
      </c>
      <c r="H16" s="10">
        <f>H14*(1+C6)/(C5-C6)</f>
        <v>4033.6396058046862</v>
      </c>
    </row>
    <row r="17" spans="2:8" x14ac:dyDescent="0.2">
      <c r="B17" s="2"/>
      <c r="C17" s="2"/>
      <c r="D17" s="2"/>
      <c r="E17" s="2"/>
      <c r="F17" s="4"/>
      <c r="G17" s="16" t="s">
        <v>30</v>
      </c>
      <c r="H17" s="11">
        <f>H13*C7</f>
        <v>6809.6882638848037</v>
      </c>
    </row>
    <row r="18" spans="2:8" x14ac:dyDescent="0.2">
      <c r="B18" s="2"/>
      <c r="C18" s="2"/>
      <c r="D18" s="2"/>
      <c r="E18" s="2"/>
      <c r="F18" s="2"/>
      <c r="G18" s="15" t="s">
        <v>31</v>
      </c>
      <c r="H18" s="10">
        <f>AVERAGE(H16:H17)</f>
        <v>5421.6639348447452</v>
      </c>
    </row>
  </sheetData>
  <mergeCells count="1">
    <mergeCell ref="B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4C7F-1F45-9143-8232-35FD405386AA}">
  <sheetPr>
    <tabColor rgb="FFFF0000"/>
  </sheetPr>
  <dimension ref="B2:H15"/>
  <sheetViews>
    <sheetView zoomScale="189" workbookViewId="0">
      <selection activeCell="D11" sqref="D11"/>
    </sheetView>
  </sheetViews>
  <sheetFormatPr baseColWidth="10" defaultRowHeight="16" x14ac:dyDescent="0.2"/>
  <cols>
    <col min="1" max="1" width="10.83203125" style="5"/>
    <col min="2" max="2" width="14.6640625" style="5" bestFit="1" customWidth="1"/>
    <col min="3" max="3" width="17.33203125" style="5" customWidth="1"/>
    <col min="4" max="16384" width="10.83203125" style="5"/>
  </cols>
  <sheetData>
    <row r="2" spans="2:8" x14ac:dyDescent="0.2">
      <c r="B2" s="83" t="s">
        <v>32</v>
      </c>
      <c r="C2" s="81"/>
      <c r="D2" s="81"/>
      <c r="E2" s="81"/>
      <c r="F2" s="81"/>
      <c r="G2" s="81"/>
      <c r="H2" s="82"/>
    </row>
    <row r="3" spans="2:8" x14ac:dyDescent="0.2">
      <c r="B3" s="2"/>
      <c r="C3" s="2"/>
      <c r="D3" s="2"/>
      <c r="E3" s="2"/>
      <c r="F3" s="2"/>
      <c r="G3" s="2"/>
      <c r="H3" s="2"/>
    </row>
    <row r="4" spans="2:8" x14ac:dyDescent="0.2">
      <c r="B4" s="4" t="s">
        <v>33</v>
      </c>
      <c r="C4" s="4"/>
      <c r="D4" s="2"/>
      <c r="E4" s="2"/>
      <c r="F4" s="2"/>
      <c r="G4" s="2"/>
      <c r="H4" s="2"/>
    </row>
    <row r="5" spans="2:8" x14ac:dyDescent="0.2">
      <c r="B5" s="3" t="s">
        <v>23</v>
      </c>
      <c r="C5" s="12">
        <f>WACC!C15</f>
        <v>7.7809622374798063E-2</v>
      </c>
      <c r="D5" s="2"/>
      <c r="E5" s="2"/>
      <c r="F5" s="2"/>
      <c r="G5" s="2"/>
      <c r="H5" s="2"/>
    </row>
    <row r="6" spans="2:8" x14ac:dyDescent="0.2">
      <c r="B6" s="2"/>
      <c r="C6" s="2"/>
      <c r="D6" s="2"/>
      <c r="E6" s="2"/>
      <c r="F6" s="2"/>
      <c r="G6" s="2"/>
      <c r="H6" s="2"/>
    </row>
    <row r="7" spans="2:8" x14ac:dyDescent="0.2">
      <c r="B7" s="9" t="s">
        <v>27</v>
      </c>
      <c r="C7" s="9">
        <v>0</v>
      </c>
      <c r="D7" s="9">
        <v>1</v>
      </c>
      <c r="E7" s="9">
        <v>2</v>
      </c>
      <c r="F7" s="9">
        <v>3</v>
      </c>
      <c r="G7" s="9">
        <v>4</v>
      </c>
      <c r="H7" s="9">
        <v>5</v>
      </c>
    </row>
    <row r="8" spans="2:8" x14ac:dyDescent="0.2">
      <c r="B8" s="3" t="s">
        <v>0</v>
      </c>
      <c r="C8" s="19">
        <f>'Terminal Value'!C14</f>
        <v>129.72</v>
      </c>
      <c r="D8" s="19">
        <f>'Terminal Value'!D14</f>
        <v>145.28640000000001</v>
      </c>
      <c r="E8" s="19">
        <f>'Terminal Value'!E14</f>
        <v>162.72076800000002</v>
      </c>
      <c r="F8" s="19">
        <f>'Terminal Value'!F14</f>
        <v>182.24726016000005</v>
      </c>
      <c r="G8" s="19">
        <f>'Terminal Value'!G14</f>
        <v>204.11693137920008</v>
      </c>
      <c r="H8" s="19">
        <f>'Terminal Value'!H14</f>
        <v>228.6109631447041</v>
      </c>
    </row>
    <row r="9" spans="2:8" x14ac:dyDescent="0.2">
      <c r="B9" s="3" t="s">
        <v>34</v>
      </c>
      <c r="C9" s="2"/>
      <c r="D9" s="6"/>
      <c r="E9" s="6"/>
      <c r="F9" s="6"/>
      <c r="G9" s="6"/>
      <c r="H9" s="20">
        <f>'Terminal Value'!H18</f>
        <v>5421.6639348447452</v>
      </c>
    </row>
    <row r="10" spans="2:8" x14ac:dyDescent="0.2">
      <c r="B10" s="8" t="s">
        <v>35</v>
      </c>
      <c r="C10" s="8"/>
      <c r="D10" s="21">
        <f>1/(1+$C$5)^D7</f>
        <v>0.92780763804710165</v>
      </c>
      <c r="E10" s="21">
        <f t="shared" ref="E10:H10" si="0">1/(1+$C$5)^E7</f>
        <v>0.86082701321854149</v>
      </c>
      <c r="F10" s="21">
        <f t="shared" si="0"/>
        <v>0.79868187790143608</v>
      </c>
      <c r="G10" s="21">
        <f t="shared" si="0"/>
        <v>0.74102314668675517</v>
      </c>
      <c r="H10" s="21">
        <f t="shared" si="0"/>
        <v>0.68752693546566923</v>
      </c>
    </row>
    <row r="11" spans="2:8" x14ac:dyDescent="0.2">
      <c r="B11" s="2"/>
      <c r="C11" s="2"/>
      <c r="D11" s="2"/>
      <c r="E11" s="2"/>
      <c r="F11" s="2"/>
      <c r="G11" s="2"/>
      <c r="H11" s="2"/>
    </row>
    <row r="12" spans="2:8" x14ac:dyDescent="0.2">
      <c r="B12" s="8" t="s">
        <v>36</v>
      </c>
      <c r="C12" s="8"/>
      <c r="D12" s="22">
        <f>D8*D10</f>
        <v>134.79783162436644</v>
      </c>
      <c r="E12" s="22">
        <f t="shared" ref="E12:H12" si="1">E8*E10</f>
        <v>140.07443270606723</v>
      </c>
      <c r="F12" s="22">
        <f t="shared" si="1"/>
        <v>145.5575839869804</v>
      </c>
      <c r="G12" s="22">
        <f t="shared" si="1"/>
        <v>151.25537078265933</v>
      </c>
      <c r="H12" s="22">
        <f t="shared" si="1"/>
        <v>157.17619490473345</v>
      </c>
    </row>
    <row r="13" spans="2:8" x14ac:dyDescent="0.2">
      <c r="B13" s="8" t="s">
        <v>37</v>
      </c>
      <c r="C13" s="8"/>
      <c r="D13" s="22"/>
      <c r="E13" s="22"/>
      <c r="F13" s="22"/>
      <c r="G13" s="22"/>
      <c r="H13" s="22">
        <f>H9*H10</f>
        <v>3727.5399902485497</v>
      </c>
    </row>
    <row r="14" spans="2:8" x14ac:dyDescent="0.2">
      <c r="B14" s="4"/>
      <c r="C14" s="4"/>
      <c r="D14" s="2"/>
      <c r="E14" s="2"/>
      <c r="F14" s="2"/>
      <c r="G14" s="2"/>
      <c r="H14" s="2"/>
    </row>
    <row r="15" spans="2:8" x14ac:dyDescent="0.2">
      <c r="B15" s="17" t="s">
        <v>38</v>
      </c>
      <c r="C15" s="18">
        <f>SUM(D12:H13)</f>
        <v>4456.4014042533563</v>
      </c>
      <c r="D15" s="2"/>
      <c r="E15" s="2"/>
      <c r="F15" s="2"/>
      <c r="G15" s="2"/>
      <c r="H15" s="2"/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0B2F-379E-A94B-A6BC-9F0A0F064BE7}">
  <sheetPr>
    <tabColor rgb="FFFF0000"/>
  </sheetPr>
  <dimension ref="B2:C12"/>
  <sheetViews>
    <sheetView zoomScale="177" zoomScaleNormal="177" workbookViewId="0">
      <selection activeCell="C11" sqref="C11"/>
    </sheetView>
  </sheetViews>
  <sheetFormatPr baseColWidth="10" defaultRowHeight="16" x14ac:dyDescent="0.2"/>
  <cols>
    <col min="1" max="1" width="10.83203125" style="5"/>
    <col min="2" max="2" width="22" style="5" bestFit="1" customWidth="1"/>
    <col min="3" max="16384" width="10.83203125" style="5"/>
  </cols>
  <sheetData>
    <row r="2" spans="2:3" x14ac:dyDescent="0.2">
      <c r="B2" s="84" t="s">
        <v>39</v>
      </c>
      <c r="C2" s="82"/>
    </row>
    <row r="4" spans="2:3" x14ac:dyDescent="0.2">
      <c r="B4" s="25" t="s">
        <v>38</v>
      </c>
      <c r="C4" s="14">
        <f>Discounting!C15</f>
        <v>4456.4014042533563</v>
      </c>
    </row>
    <row r="5" spans="2:3" x14ac:dyDescent="0.2">
      <c r="B5" s="25" t="s">
        <v>40</v>
      </c>
      <c r="C5" s="6">
        <v>642.1</v>
      </c>
    </row>
    <row r="6" spans="2:3" x14ac:dyDescent="0.2">
      <c r="B6" s="25" t="s">
        <v>41</v>
      </c>
      <c r="C6" s="6">
        <v>220.3</v>
      </c>
    </row>
    <row r="7" spans="2:3" x14ac:dyDescent="0.2">
      <c r="B7" s="25" t="s">
        <v>42</v>
      </c>
      <c r="C7" s="6">
        <v>213.4</v>
      </c>
    </row>
    <row r="8" spans="2:3" x14ac:dyDescent="0.2">
      <c r="B8" s="25" t="s">
        <v>43</v>
      </c>
      <c r="C8" s="6">
        <v>709</v>
      </c>
    </row>
    <row r="9" spans="2:3" x14ac:dyDescent="0.2">
      <c r="B9" s="26" t="s">
        <v>44</v>
      </c>
      <c r="C9" s="23">
        <f>C4+SUM(C5:C6)-SUM(C7:C8)</f>
        <v>4396.4014042533563</v>
      </c>
    </row>
    <row r="11" spans="2:3" x14ac:dyDescent="0.2">
      <c r="B11" s="25" t="s">
        <v>45</v>
      </c>
      <c r="C11" s="6">
        <v>329</v>
      </c>
    </row>
    <row r="12" spans="2:3" x14ac:dyDescent="0.2">
      <c r="B12" s="1" t="s">
        <v>46</v>
      </c>
      <c r="C12" s="24">
        <f>C9/C11</f>
        <v>13.362922201377982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238C-D31B-D544-9FBD-0FB2B3FEC1C3}">
  <sheetPr>
    <tabColor rgb="FF00B050"/>
  </sheetPr>
  <dimension ref="A1:L1000"/>
  <sheetViews>
    <sheetView tabSelected="1" topLeftCell="A31" zoomScale="150" zoomScaleNormal="113" workbookViewId="0">
      <selection activeCell="D49" sqref="D49"/>
    </sheetView>
  </sheetViews>
  <sheetFormatPr baseColWidth="10" defaultColWidth="13.1640625" defaultRowHeight="16" x14ac:dyDescent="0.2"/>
  <cols>
    <col min="1" max="1" width="7.83203125" style="28" customWidth="1"/>
    <col min="2" max="2" width="36.33203125" style="28" customWidth="1"/>
    <col min="3" max="4" width="12.33203125" style="28" customWidth="1"/>
    <col min="5" max="5" width="15.33203125" style="28" customWidth="1"/>
    <col min="6" max="7" width="12.33203125" style="28" customWidth="1"/>
    <col min="8" max="8" width="19.1640625" style="28" bestFit="1" customWidth="1"/>
    <col min="9" max="10" width="12.33203125" style="28" customWidth="1"/>
    <col min="11" max="11" width="17.33203125" style="28" bestFit="1" customWidth="1"/>
    <col min="12" max="26" width="12.33203125" style="28" customWidth="1"/>
    <col min="27" max="16384" width="13.1640625" style="28"/>
  </cols>
  <sheetData>
    <row r="1" spans="1:12" ht="15.75" customHeight="1" x14ac:dyDescent="0.2"/>
    <row r="2" spans="1:12" ht="15.75" customHeight="1" x14ac:dyDescent="0.2">
      <c r="B2" s="79" t="s">
        <v>63</v>
      </c>
      <c r="C2" s="85"/>
      <c r="D2" s="85"/>
      <c r="E2" s="85"/>
      <c r="F2" s="85"/>
      <c r="G2" s="85"/>
      <c r="H2" s="78"/>
    </row>
    <row r="3" spans="1:12" ht="15.75" customHeight="1" x14ac:dyDescent="0.2">
      <c r="A3" s="29"/>
      <c r="B3" s="30"/>
      <c r="C3" s="30"/>
      <c r="D3" s="30"/>
      <c r="E3" s="30"/>
      <c r="F3" s="30"/>
      <c r="G3" s="30"/>
      <c r="H3" s="30"/>
      <c r="I3" s="29"/>
    </row>
    <row r="4" spans="1:12" ht="15.75" customHeight="1" x14ac:dyDescent="0.2">
      <c r="B4" s="31" t="s">
        <v>47</v>
      </c>
      <c r="C4" s="31"/>
      <c r="E4" s="31" t="s">
        <v>48</v>
      </c>
      <c r="F4" s="31"/>
      <c r="H4" s="31" t="s">
        <v>66</v>
      </c>
      <c r="I4" s="31"/>
      <c r="K4" s="31" t="s">
        <v>45</v>
      </c>
      <c r="L4" s="31"/>
    </row>
    <row r="5" spans="1:12" ht="15.75" customHeight="1" x14ac:dyDescent="0.2">
      <c r="B5" s="32" t="s">
        <v>25</v>
      </c>
      <c r="C5" s="33">
        <v>0.02</v>
      </c>
      <c r="E5" s="32" t="s">
        <v>18</v>
      </c>
      <c r="F5" s="34">
        <f>WACC!C9</f>
        <v>0.95</v>
      </c>
      <c r="H5" s="28" t="s">
        <v>40</v>
      </c>
      <c r="I5" s="34">
        <v>642.1</v>
      </c>
      <c r="K5" s="28" t="s">
        <v>45</v>
      </c>
      <c r="L5" s="34">
        <v>329</v>
      </c>
    </row>
    <row r="6" spans="1:12" ht="15.75" customHeight="1" x14ac:dyDescent="0.2">
      <c r="B6" s="32" t="s">
        <v>26</v>
      </c>
      <c r="C6" s="35">
        <v>10</v>
      </c>
      <c r="E6" s="32" t="s">
        <v>19</v>
      </c>
      <c r="F6" s="36">
        <f>WACC!C10</f>
        <v>0.09</v>
      </c>
      <c r="H6" s="28" t="s">
        <v>41</v>
      </c>
      <c r="I6" s="34">
        <v>220.3</v>
      </c>
    </row>
    <row r="7" spans="1:12" ht="15.75" customHeight="1" x14ac:dyDescent="0.2">
      <c r="B7" s="32" t="s">
        <v>15</v>
      </c>
      <c r="C7" s="36">
        <f>WACC!C6</f>
        <v>0.05</v>
      </c>
      <c r="E7" s="32" t="s">
        <v>13</v>
      </c>
      <c r="F7" s="34">
        <f>WACC!C4</f>
        <v>4030</v>
      </c>
      <c r="H7" s="28" t="s">
        <v>42</v>
      </c>
      <c r="I7" s="34">
        <v>213.4</v>
      </c>
    </row>
    <row r="8" spans="1:12" ht="15.75" customHeight="1" x14ac:dyDescent="0.2">
      <c r="B8" s="32" t="s">
        <v>49</v>
      </c>
      <c r="C8" s="36">
        <f>WACC!C7</f>
        <v>0.28000000000000003</v>
      </c>
      <c r="E8" s="32" t="s">
        <v>14</v>
      </c>
      <c r="F8" s="34">
        <f>WACC!C5</f>
        <v>922</v>
      </c>
      <c r="H8" s="28" t="s">
        <v>43</v>
      </c>
      <c r="I8" s="34">
        <v>709</v>
      </c>
      <c r="J8" s="32"/>
      <c r="K8" s="34"/>
    </row>
    <row r="9" spans="1:12" ht="15.75" customHeight="1" x14ac:dyDescent="0.2">
      <c r="B9" s="32" t="s">
        <v>17</v>
      </c>
      <c r="C9" s="33">
        <f>WACC!C8</f>
        <v>3.7499999999999999E-2</v>
      </c>
      <c r="E9" s="32"/>
      <c r="F9" s="32"/>
      <c r="J9" s="32"/>
      <c r="K9" s="34"/>
    </row>
    <row r="10" spans="1:12" ht="15.75" customHeight="1" x14ac:dyDescent="0.2">
      <c r="B10" s="37" t="s">
        <v>65</v>
      </c>
      <c r="C10" s="38">
        <v>0.12</v>
      </c>
      <c r="F10" s="39"/>
      <c r="J10" s="32"/>
      <c r="K10" s="34"/>
    </row>
    <row r="11" spans="1:12" ht="15.75" customHeight="1" x14ac:dyDescent="0.2">
      <c r="J11" s="32"/>
      <c r="K11" s="34"/>
    </row>
    <row r="12" spans="1:12" ht="15.75" customHeight="1" x14ac:dyDescent="0.2">
      <c r="A12" s="37"/>
      <c r="B12" s="40" t="s">
        <v>27</v>
      </c>
      <c r="C12" s="41">
        <v>0</v>
      </c>
      <c r="D12" s="41">
        <v>1</v>
      </c>
      <c r="E12" s="41">
        <v>2</v>
      </c>
      <c r="F12" s="41">
        <v>3</v>
      </c>
      <c r="G12" s="41">
        <v>4</v>
      </c>
      <c r="H12" s="41">
        <v>5</v>
      </c>
      <c r="J12" s="32"/>
      <c r="K12" s="34"/>
    </row>
    <row r="13" spans="1:12" ht="15.75" customHeight="1" x14ac:dyDescent="0.2">
      <c r="A13" s="37"/>
      <c r="B13" s="42"/>
      <c r="C13" s="43"/>
      <c r="D13" s="43"/>
      <c r="E13" s="43"/>
      <c r="F13" s="43"/>
      <c r="G13" s="43"/>
      <c r="H13" s="43"/>
      <c r="I13" s="32"/>
      <c r="J13" s="32"/>
      <c r="K13" s="34"/>
    </row>
    <row r="14" spans="1:12" ht="15.75" customHeight="1" x14ac:dyDescent="0.2">
      <c r="B14" s="44" t="s">
        <v>50</v>
      </c>
      <c r="J14" s="32"/>
      <c r="K14" s="36"/>
    </row>
    <row r="15" spans="1:12" ht="15.75" customHeight="1" x14ac:dyDescent="0.2">
      <c r="B15" s="37" t="s">
        <v>2</v>
      </c>
      <c r="C15" s="45"/>
      <c r="D15" s="46">
        <f>FCF!C5</f>
        <v>321</v>
      </c>
      <c r="E15" s="46">
        <f>D15*(1+$C$10)</f>
        <v>359.52000000000004</v>
      </c>
      <c r="F15" s="46">
        <f t="shared" ref="F15:H15" si="0">E15*(1+$C$10)</f>
        <v>402.6624000000001</v>
      </c>
      <c r="G15" s="46">
        <f t="shared" si="0"/>
        <v>450.98188800000014</v>
      </c>
      <c r="H15" s="46">
        <f t="shared" si="0"/>
        <v>505.09971456000022</v>
      </c>
    </row>
    <row r="16" spans="1:12" ht="15.75" customHeight="1" x14ac:dyDescent="0.2">
      <c r="B16" s="37" t="s">
        <v>9</v>
      </c>
      <c r="C16" s="45"/>
      <c r="D16" s="47">
        <f>D15*-$C$8</f>
        <v>-89.88000000000001</v>
      </c>
      <c r="E16" s="47">
        <f>E15*-$C$8</f>
        <v>-100.66560000000003</v>
      </c>
      <c r="F16" s="47">
        <f t="shared" ref="F16:H16" si="1">F15*-$C$8</f>
        <v>-112.74547200000003</v>
      </c>
      <c r="G16" s="47">
        <f t="shared" si="1"/>
        <v>-126.27492864000006</v>
      </c>
      <c r="H16" s="47">
        <f t="shared" si="1"/>
        <v>-141.42792007680006</v>
      </c>
    </row>
    <row r="17" spans="2:9" ht="15.75" customHeight="1" x14ac:dyDescent="0.2">
      <c r="B17" s="37" t="s">
        <v>51</v>
      </c>
      <c r="C17" s="45"/>
      <c r="D17" s="46">
        <f>FCF!D8</f>
        <v>53.7</v>
      </c>
      <c r="E17" s="46">
        <f>D17*(1+$C$10)</f>
        <v>60.144000000000005</v>
      </c>
      <c r="F17" s="46">
        <f t="shared" ref="F17:H17" si="2">E17*(1+$C$10)</f>
        <v>67.361280000000008</v>
      </c>
      <c r="G17" s="46">
        <f t="shared" si="2"/>
        <v>75.444633600000017</v>
      </c>
      <c r="H17" s="46">
        <f t="shared" si="2"/>
        <v>84.497989632000028</v>
      </c>
    </row>
    <row r="18" spans="2:9" ht="15.75" customHeight="1" x14ac:dyDescent="0.2">
      <c r="B18" s="37" t="s">
        <v>6</v>
      </c>
      <c r="C18" s="45"/>
      <c r="D18" s="48">
        <f>-FCF!$C$9</f>
        <v>-48.6</v>
      </c>
      <c r="E18" s="46">
        <f>D18*(1+$C$10)</f>
        <v>-54.432000000000009</v>
      </c>
      <c r="F18" s="46">
        <f t="shared" ref="F18:H18" si="3">E18*(1+$C$10)</f>
        <v>-60.963840000000019</v>
      </c>
      <c r="G18" s="46">
        <f t="shared" si="3"/>
        <v>-68.279500800000022</v>
      </c>
      <c r="H18" s="46">
        <f t="shared" si="3"/>
        <v>-76.473040896000029</v>
      </c>
    </row>
    <row r="19" spans="2:9" ht="15.75" customHeight="1" x14ac:dyDescent="0.2">
      <c r="B19" s="37" t="s">
        <v>52</v>
      </c>
      <c r="C19" s="45"/>
      <c r="D19" s="46">
        <f>FCF!C10</f>
        <v>-106.5</v>
      </c>
      <c r="E19" s="46">
        <v>0</v>
      </c>
      <c r="F19" s="46">
        <v>0</v>
      </c>
      <c r="G19" s="49">
        <v>0</v>
      </c>
      <c r="H19" s="46">
        <v>0</v>
      </c>
      <c r="I19" s="50" t="s">
        <v>67</v>
      </c>
    </row>
    <row r="20" spans="2:9" ht="15.75" customHeight="1" x14ac:dyDescent="0.2">
      <c r="B20" s="51" t="s">
        <v>0</v>
      </c>
      <c r="C20" s="52"/>
      <c r="D20" s="53">
        <f>SUM(D15:D19)</f>
        <v>129.72</v>
      </c>
      <c r="E20" s="53">
        <f t="shared" ref="E20:H20" si="4">SUM(E15:E19)</f>
        <v>264.56639999999999</v>
      </c>
      <c r="F20" s="53">
        <f t="shared" si="4"/>
        <v>296.31436800000012</v>
      </c>
      <c r="G20" s="53">
        <f t="shared" si="4"/>
        <v>331.87209216000008</v>
      </c>
      <c r="H20" s="53">
        <f t="shared" si="4"/>
        <v>371.69674321920019</v>
      </c>
    </row>
    <row r="21" spans="2:9" ht="15.75" customHeight="1" x14ac:dyDescent="0.2">
      <c r="C21" s="45"/>
      <c r="D21" s="45"/>
      <c r="E21" s="45"/>
      <c r="F21" s="45"/>
      <c r="G21" s="45"/>
      <c r="H21" s="45"/>
    </row>
    <row r="22" spans="2:9" ht="15.75" customHeight="1" x14ac:dyDescent="0.2">
      <c r="B22" s="44" t="s">
        <v>23</v>
      </c>
      <c r="C22" s="54"/>
      <c r="D22" s="45"/>
      <c r="E22" s="45"/>
      <c r="F22" s="45"/>
      <c r="G22" s="45"/>
      <c r="H22" s="45"/>
    </row>
    <row r="23" spans="2:9" ht="15.75" customHeight="1" x14ac:dyDescent="0.2">
      <c r="B23" s="37" t="s">
        <v>20</v>
      </c>
      <c r="C23" s="55">
        <f>WACC!C11</f>
        <v>8.7374999999999994E-2</v>
      </c>
      <c r="D23" s="45"/>
      <c r="E23" s="45"/>
      <c r="F23" s="45"/>
      <c r="G23" s="45"/>
      <c r="H23" s="45"/>
    </row>
    <row r="24" spans="2:9" ht="15.75" customHeight="1" x14ac:dyDescent="0.2">
      <c r="B24" s="37" t="s">
        <v>53</v>
      </c>
      <c r="C24" s="56">
        <f>WACC!C14</f>
        <v>0.18618739903069467</v>
      </c>
      <c r="D24" s="45"/>
      <c r="E24" s="45"/>
      <c r="F24" s="45"/>
      <c r="G24" s="45"/>
      <c r="H24" s="45"/>
    </row>
    <row r="25" spans="2:9" ht="15.75" customHeight="1" x14ac:dyDescent="0.2">
      <c r="B25" s="37" t="s">
        <v>54</v>
      </c>
      <c r="C25" s="56">
        <f>WACC!C13</f>
        <v>0.8138126009693053</v>
      </c>
      <c r="D25" s="45"/>
      <c r="E25" s="45"/>
      <c r="F25" s="45"/>
      <c r="G25" s="45"/>
      <c r="H25" s="45"/>
    </row>
    <row r="26" spans="2:9" ht="15.75" customHeight="1" x14ac:dyDescent="0.2">
      <c r="B26" s="51" t="s">
        <v>23</v>
      </c>
      <c r="C26" s="57">
        <f>C25*C23+C24*C7*(1-C8)</f>
        <v>7.7809622374798063E-2</v>
      </c>
      <c r="D26" s="45"/>
      <c r="E26" s="45"/>
      <c r="F26" s="45"/>
      <c r="G26" s="45"/>
      <c r="H26" s="45"/>
    </row>
    <row r="27" spans="2:9" ht="15.75" customHeight="1" x14ac:dyDescent="0.2">
      <c r="C27" s="58"/>
      <c r="D27" s="45"/>
      <c r="E27" s="45"/>
      <c r="F27" s="45"/>
      <c r="G27" s="45"/>
      <c r="H27" s="45"/>
    </row>
    <row r="28" spans="2:9" ht="15.75" customHeight="1" x14ac:dyDescent="0.2">
      <c r="B28" s="44" t="s">
        <v>34</v>
      </c>
      <c r="C28" s="54"/>
      <c r="D28" s="54"/>
      <c r="E28" s="54"/>
      <c r="F28" s="54"/>
      <c r="G28" s="54"/>
      <c r="H28" s="54"/>
    </row>
    <row r="29" spans="2:9" ht="15.75" customHeight="1" x14ac:dyDescent="0.2">
      <c r="B29" s="37" t="s">
        <v>28</v>
      </c>
      <c r="C29" s="45"/>
      <c r="D29" s="45"/>
      <c r="E29" s="45"/>
      <c r="F29" s="45"/>
      <c r="G29" s="45"/>
      <c r="H29" s="47">
        <f>H15+H17</f>
        <v>589.59770419200026</v>
      </c>
    </row>
    <row r="30" spans="2:9" ht="15.75" customHeight="1" x14ac:dyDescent="0.2">
      <c r="B30" s="37" t="s">
        <v>55</v>
      </c>
      <c r="C30" s="45"/>
      <c r="D30" s="45"/>
      <c r="E30" s="45"/>
      <c r="F30" s="45"/>
      <c r="G30" s="45"/>
      <c r="H30" s="47">
        <f>H29*C6</f>
        <v>5895.9770419200031</v>
      </c>
    </row>
    <row r="31" spans="2:9" ht="15.75" customHeight="1" x14ac:dyDescent="0.2">
      <c r="B31" s="37" t="s">
        <v>56</v>
      </c>
      <c r="C31" s="45"/>
      <c r="D31" s="45"/>
      <c r="E31" s="45"/>
      <c r="F31" s="45"/>
      <c r="G31" s="45"/>
      <c r="H31" s="47">
        <f>H20*(1+C5)/(C26-C5)</f>
        <v>6558.2624917623598</v>
      </c>
    </row>
    <row r="32" spans="2:9" ht="15.75" customHeight="1" x14ac:dyDescent="0.2">
      <c r="B32" s="51" t="s">
        <v>31</v>
      </c>
      <c r="C32" s="52"/>
      <c r="D32" s="52"/>
      <c r="E32" s="52"/>
      <c r="F32" s="52"/>
      <c r="G32" s="52"/>
      <c r="H32" s="59">
        <f>AVERAGE(H30:H31)</f>
        <v>6227.1197668411814</v>
      </c>
    </row>
    <row r="33" spans="2:8" ht="15.75" customHeight="1" x14ac:dyDescent="0.2">
      <c r="C33" s="45"/>
      <c r="D33" s="45"/>
      <c r="E33" s="45"/>
      <c r="F33" s="45"/>
      <c r="G33" s="45"/>
      <c r="H33" s="58"/>
    </row>
    <row r="34" spans="2:8" ht="15.75" customHeight="1" x14ac:dyDescent="0.2">
      <c r="B34" s="60" t="s">
        <v>57</v>
      </c>
      <c r="C34" s="54"/>
      <c r="D34" s="54"/>
      <c r="E34" s="54"/>
      <c r="F34" s="54"/>
      <c r="G34" s="54"/>
      <c r="H34" s="54"/>
    </row>
    <row r="35" spans="2:8" ht="15.75" customHeight="1" x14ac:dyDescent="0.2">
      <c r="B35" s="37" t="s">
        <v>58</v>
      </c>
      <c r="C35" s="45"/>
      <c r="D35" s="61">
        <f>1/(1+$C$26)^D12</f>
        <v>0.92780763804710165</v>
      </c>
      <c r="E35" s="61">
        <f t="shared" ref="E35:H35" si="5">1/(1+$C$26)^E12</f>
        <v>0.86082701321854149</v>
      </c>
      <c r="F35" s="61">
        <f t="shared" si="5"/>
        <v>0.79868187790143608</v>
      </c>
      <c r="G35" s="61">
        <f t="shared" si="5"/>
        <v>0.74102314668675517</v>
      </c>
      <c r="H35" s="61">
        <f t="shared" si="5"/>
        <v>0.68752693546566923</v>
      </c>
    </row>
    <row r="36" spans="2:8" ht="15.75" customHeight="1" x14ac:dyDescent="0.2">
      <c r="B36" s="37" t="s">
        <v>36</v>
      </c>
      <c r="C36" s="45"/>
      <c r="D36" s="47">
        <f>D20*D35</f>
        <v>120.35520680747003</v>
      </c>
      <c r="E36" s="47">
        <f t="shared" ref="E36:H36" si="6">E20*E35</f>
        <v>227.74590390998193</v>
      </c>
      <c r="F36" s="47">
        <f t="shared" si="6"/>
        <v>236.66091588341729</v>
      </c>
      <c r="G36" s="47">
        <f t="shared" si="6"/>
        <v>245.92490202992008</v>
      </c>
      <c r="H36" s="47">
        <f t="shared" si="6"/>
        <v>255.55152278806648</v>
      </c>
    </row>
    <row r="37" spans="2:8" ht="15.75" customHeight="1" x14ac:dyDescent="0.2">
      <c r="B37" s="37" t="s">
        <v>37</v>
      </c>
      <c r="C37" s="45"/>
      <c r="D37" s="45"/>
      <c r="E37" s="45"/>
      <c r="F37" s="45"/>
      <c r="G37" s="45"/>
      <c r="H37" s="47">
        <f>H35*H32</f>
        <v>4281.3125700740102</v>
      </c>
    </row>
    <row r="38" spans="2:8" ht="15.75" customHeight="1" x14ac:dyDescent="0.2">
      <c r="B38" s="51" t="s">
        <v>38</v>
      </c>
      <c r="C38" s="59">
        <f>SUM(D36:H37)</f>
        <v>5367.5510214928663</v>
      </c>
      <c r="D38" s="45"/>
      <c r="E38" s="45"/>
      <c r="F38" s="45"/>
      <c r="G38" s="45"/>
      <c r="H38" s="45"/>
    </row>
    <row r="39" spans="2:8" ht="15.75" customHeight="1" x14ac:dyDescent="0.2">
      <c r="B39" s="62"/>
      <c r="C39" s="62"/>
      <c r="D39" s="45"/>
      <c r="E39" s="45"/>
      <c r="F39" s="45"/>
      <c r="G39" s="45"/>
      <c r="H39" s="45"/>
    </row>
    <row r="40" spans="2:8" ht="15.75" customHeight="1" x14ac:dyDescent="0.2">
      <c r="B40" s="44" t="s">
        <v>39</v>
      </c>
      <c r="C40" s="54"/>
      <c r="D40" s="45"/>
      <c r="E40" s="45"/>
      <c r="F40" s="45"/>
      <c r="G40" s="45"/>
      <c r="H40" s="45"/>
    </row>
    <row r="41" spans="2:8" ht="15.75" customHeight="1" x14ac:dyDescent="0.2">
      <c r="B41" s="37" t="s">
        <v>40</v>
      </c>
      <c r="C41" s="46">
        <f>I5</f>
        <v>642.1</v>
      </c>
      <c r="D41" s="45"/>
      <c r="E41" s="45"/>
      <c r="F41" s="45"/>
      <c r="G41" s="45"/>
      <c r="H41" s="45"/>
    </row>
    <row r="42" spans="2:8" ht="15.75" customHeight="1" x14ac:dyDescent="0.2">
      <c r="B42" s="37" t="s">
        <v>41</v>
      </c>
      <c r="C42" s="46">
        <f t="shared" ref="C42:C44" si="7">I6</f>
        <v>220.3</v>
      </c>
      <c r="D42" s="45"/>
      <c r="E42" s="45"/>
      <c r="F42" s="45"/>
      <c r="G42" s="45"/>
      <c r="H42" s="45"/>
    </row>
    <row r="43" spans="2:8" ht="15.75" customHeight="1" x14ac:dyDescent="0.2">
      <c r="B43" s="37" t="s">
        <v>59</v>
      </c>
      <c r="C43" s="46">
        <f t="shared" si="7"/>
        <v>213.4</v>
      </c>
      <c r="D43" s="45"/>
      <c r="E43" s="45"/>
      <c r="F43" s="45"/>
      <c r="G43" s="45"/>
      <c r="H43" s="45"/>
    </row>
    <row r="44" spans="2:8" ht="15.75" customHeight="1" x14ac:dyDescent="0.2">
      <c r="B44" s="37" t="s">
        <v>60</v>
      </c>
      <c r="C44" s="46">
        <f t="shared" si="7"/>
        <v>709</v>
      </c>
      <c r="D44" s="45"/>
      <c r="E44" s="45"/>
      <c r="F44" s="45"/>
      <c r="G44" s="45"/>
      <c r="H44" s="45"/>
    </row>
    <row r="45" spans="2:8" ht="15.75" customHeight="1" x14ac:dyDescent="0.2">
      <c r="B45" s="51" t="s">
        <v>44</v>
      </c>
      <c r="C45" s="59">
        <f>C38+SUM(C41:C42)-C43-C44</f>
        <v>5307.5510214928672</v>
      </c>
      <c r="D45" s="45"/>
      <c r="E45" s="45"/>
      <c r="F45" s="45"/>
      <c r="G45" s="45"/>
      <c r="H45" s="45"/>
    </row>
    <row r="46" spans="2:8" ht="15.75" customHeight="1" x14ac:dyDescent="0.2">
      <c r="C46" s="45"/>
      <c r="D46" s="45"/>
      <c r="E46" s="45"/>
      <c r="F46" s="45"/>
      <c r="G46" s="45"/>
      <c r="H46" s="45"/>
    </row>
    <row r="47" spans="2:8" ht="15.75" customHeight="1" x14ac:dyDescent="0.2">
      <c r="B47" s="37" t="s">
        <v>45</v>
      </c>
      <c r="C47" s="46">
        <f>'[1]EV to Equity Value'!C12</f>
        <v>329</v>
      </c>
      <c r="D47" s="45"/>
      <c r="E47" s="45"/>
      <c r="F47" s="45"/>
      <c r="G47" s="45"/>
      <c r="H47" s="45"/>
    </row>
    <row r="48" spans="2:8" ht="15.75" customHeight="1" x14ac:dyDescent="0.2">
      <c r="B48" s="63" t="s">
        <v>61</v>
      </c>
      <c r="C48" s="64">
        <f>C45/C47</f>
        <v>16.132373925510233</v>
      </c>
      <c r="D48" s="45"/>
      <c r="E48" s="45"/>
      <c r="F48" s="45"/>
      <c r="G48" s="45"/>
      <c r="H48" s="45"/>
    </row>
    <row r="49" spans="2:3" ht="15.75" customHeight="1" x14ac:dyDescent="0.2">
      <c r="B49" s="65" t="s">
        <v>70</v>
      </c>
      <c r="C49" s="66">
        <v>13.14</v>
      </c>
    </row>
    <row r="50" spans="2:3" ht="15.75" customHeight="1" x14ac:dyDescent="0.2">
      <c r="C50" s="67">
        <f>(C48-C49)/C49</f>
        <v>0.2277301313173693</v>
      </c>
    </row>
    <row r="51" spans="2:3" ht="15.75" customHeight="1" x14ac:dyDescent="0.2"/>
    <row r="52" spans="2:3" ht="15.75" customHeight="1" x14ac:dyDescent="0.2"/>
    <row r="53" spans="2:3" ht="15.75" customHeight="1" x14ac:dyDescent="0.2"/>
    <row r="54" spans="2:3" ht="15.75" customHeight="1" x14ac:dyDescent="0.2"/>
    <row r="55" spans="2:3" ht="15.75" customHeight="1" x14ac:dyDescent="0.2"/>
    <row r="56" spans="2:3" ht="15.75" customHeight="1" x14ac:dyDescent="0.2"/>
    <row r="57" spans="2:3" ht="15.75" customHeight="1" x14ac:dyDescent="0.2"/>
    <row r="58" spans="2:3" ht="15.75" customHeight="1" x14ac:dyDescent="0.2"/>
    <row r="59" spans="2:3" ht="15.75" customHeight="1" x14ac:dyDescent="0.2"/>
    <row r="60" spans="2:3" ht="15.75" customHeight="1" x14ac:dyDescent="0.2"/>
    <row r="61" spans="2:3" ht="15.75" customHeight="1" x14ac:dyDescent="0.2"/>
    <row r="62" spans="2:3" ht="15.75" customHeight="1" x14ac:dyDescent="0.2"/>
    <row r="63" spans="2:3" ht="15.75" customHeight="1" x14ac:dyDescent="0.2"/>
    <row r="64" spans="2:3" ht="15.75" customHeight="1" x14ac:dyDescent="0.2"/>
    <row r="65" s="28" customFormat="1" ht="15.75" customHeight="1" x14ac:dyDescent="0.2"/>
    <row r="66" s="28" customFormat="1" ht="15.75" customHeight="1" x14ac:dyDescent="0.2"/>
    <row r="67" s="28" customFormat="1" ht="15.75" customHeight="1" x14ac:dyDescent="0.2"/>
    <row r="68" s="28" customFormat="1" ht="15.75" customHeight="1" x14ac:dyDescent="0.2"/>
    <row r="69" s="28" customFormat="1" ht="15.75" customHeight="1" x14ac:dyDescent="0.2"/>
    <row r="70" s="28" customFormat="1" ht="15.75" customHeight="1" x14ac:dyDescent="0.2"/>
    <row r="71" s="28" customFormat="1" ht="15.75" customHeight="1" x14ac:dyDescent="0.2"/>
    <row r="72" s="28" customFormat="1" ht="15.75" customHeight="1" x14ac:dyDescent="0.2"/>
    <row r="73" s="28" customFormat="1" ht="15.75" customHeight="1" x14ac:dyDescent="0.2"/>
    <row r="74" s="28" customFormat="1" ht="15.75" customHeight="1" x14ac:dyDescent="0.2"/>
    <row r="75" s="28" customFormat="1" ht="15.75" customHeight="1" x14ac:dyDescent="0.2"/>
    <row r="76" s="28" customFormat="1" ht="15.75" customHeight="1" x14ac:dyDescent="0.2"/>
    <row r="77" s="28" customFormat="1" ht="15.75" customHeight="1" x14ac:dyDescent="0.2"/>
    <row r="78" s="28" customFormat="1" ht="15.75" customHeight="1" x14ac:dyDescent="0.2"/>
    <row r="79" s="28" customFormat="1" ht="15.75" customHeight="1" x14ac:dyDescent="0.2"/>
    <row r="80" s="28" customFormat="1" ht="15.75" customHeight="1" x14ac:dyDescent="0.2"/>
    <row r="81" s="28" customFormat="1" ht="15.75" customHeight="1" x14ac:dyDescent="0.2"/>
    <row r="82" s="28" customFormat="1" ht="15.75" customHeight="1" x14ac:dyDescent="0.2"/>
    <row r="83" s="28" customFormat="1" ht="15.75" customHeight="1" x14ac:dyDescent="0.2"/>
    <row r="84" s="28" customFormat="1" ht="15.75" customHeight="1" x14ac:dyDescent="0.2"/>
    <row r="85" s="28" customFormat="1" ht="15.75" customHeight="1" x14ac:dyDescent="0.2"/>
    <row r="86" s="28" customFormat="1" ht="15.75" customHeight="1" x14ac:dyDescent="0.2"/>
    <row r="87" s="28" customFormat="1" ht="15.75" customHeight="1" x14ac:dyDescent="0.2"/>
    <row r="88" s="28" customFormat="1" ht="15.75" customHeight="1" x14ac:dyDescent="0.2"/>
    <row r="89" s="28" customFormat="1" ht="15.75" customHeight="1" x14ac:dyDescent="0.2"/>
    <row r="90" s="28" customFormat="1" ht="15.75" customHeight="1" x14ac:dyDescent="0.2"/>
    <row r="91" s="28" customFormat="1" ht="15.75" customHeight="1" x14ac:dyDescent="0.2"/>
    <row r="92" s="28" customFormat="1" ht="15.75" customHeight="1" x14ac:dyDescent="0.2"/>
    <row r="93" s="28" customFormat="1" ht="15.75" customHeight="1" x14ac:dyDescent="0.2"/>
    <row r="94" s="28" customFormat="1" ht="15.75" customHeight="1" x14ac:dyDescent="0.2"/>
    <row r="95" s="28" customFormat="1" ht="15.75" customHeight="1" x14ac:dyDescent="0.2"/>
    <row r="96" s="28" customFormat="1" ht="15.75" customHeight="1" x14ac:dyDescent="0.2"/>
    <row r="97" s="28" customFormat="1" ht="15.75" customHeight="1" x14ac:dyDescent="0.2"/>
    <row r="98" s="28" customFormat="1" ht="15.75" customHeight="1" x14ac:dyDescent="0.2"/>
    <row r="99" s="28" customFormat="1" ht="15.75" customHeight="1" x14ac:dyDescent="0.2"/>
    <row r="100" s="28" customFormat="1" ht="15.75" customHeight="1" x14ac:dyDescent="0.2"/>
    <row r="101" s="28" customFormat="1" ht="15.75" customHeight="1" x14ac:dyDescent="0.2"/>
    <row r="102" s="28" customFormat="1" ht="15.75" customHeight="1" x14ac:dyDescent="0.2"/>
    <row r="103" s="28" customFormat="1" ht="15.75" customHeight="1" x14ac:dyDescent="0.2"/>
    <row r="104" s="28" customFormat="1" ht="15.75" customHeight="1" x14ac:dyDescent="0.2"/>
    <row r="105" s="28" customFormat="1" ht="15.75" customHeight="1" x14ac:dyDescent="0.2"/>
    <row r="106" s="28" customFormat="1" ht="15.75" customHeight="1" x14ac:dyDescent="0.2"/>
    <row r="107" s="28" customFormat="1" ht="15.75" customHeight="1" x14ac:dyDescent="0.2"/>
    <row r="108" s="28" customFormat="1" ht="15.75" customHeight="1" x14ac:dyDescent="0.2"/>
    <row r="109" s="28" customFormat="1" ht="15.75" customHeight="1" x14ac:dyDescent="0.2"/>
    <row r="110" s="28" customFormat="1" ht="15.75" customHeight="1" x14ac:dyDescent="0.2"/>
    <row r="111" s="28" customFormat="1" ht="15.75" customHeight="1" x14ac:dyDescent="0.2"/>
    <row r="112" s="28" customFormat="1" ht="15.75" customHeight="1" x14ac:dyDescent="0.2"/>
    <row r="113" s="28" customFormat="1" ht="15.75" customHeight="1" x14ac:dyDescent="0.2"/>
    <row r="114" s="28" customFormat="1" ht="15.75" customHeight="1" x14ac:dyDescent="0.2"/>
    <row r="115" s="28" customFormat="1" ht="15.75" customHeight="1" x14ac:dyDescent="0.2"/>
    <row r="116" s="28" customFormat="1" ht="15.75" customHeight="1" x14ac:dyDescent="0.2"/>
    <row r="117" s="28" customFormat="1" ht="15.75" customHeight="1" x14ac:dyDescent="0.2"/>
    <row r="118" s="28" customFormat="1" ht="15.75" customHeight="1" x14ac:dyDescent="0.2"/>
    <row r="119" s="28" customFormat="1" ht="15.75" customHeight="1" x14ac:dyDescent="0.2"/>
    <row r="120" s="28" customFormat="1" ht="15.75" customHeight="1" x14ac:dyDescent="0.2"/>
    <row r="121" s="28" customFormat="1" ht="15.75" customHeight="1" x14ac:dyDescent="0.2"/>
    <row r="122" s="28" customFormat="1" ht="15.75" customHeight="1" x14ac:dyDescent="0.2"/>
    <row r="123" s="28" customFormat="1" ht="15.75" customHeight="1" x14ac:dyDescent="0.2"/>
    <row r="124" s="28" customFormat="1" ht="15.75" customHeight="1" x14ac:dyDescent="0.2"/>
    <row r="125" s="28" customFormat="1" ht="15.75" customHeight="1" x14ac:dyDescent="0.2"/>
    <row r="126" s="28" customFormat="1" ht="15.75" customHeight="1" x14ac:dyDescent="0.2"/>
    <row r="127" s="28" customFormat="1" ht="15.75" customHeight="1" x14ac:dyDescent="0.2"/>
    <row r="128" s="28" customFormat="1" ht="15.75" customHeight="1" x14ac:dyDescent="0.2"/>
    <row r="129" s="28" customFormat="1" ht="15.75" customHeight="1" x14ac:dyDescent="0.2"/>
    <row r="130" s="28" customFormat="1" ht="15.75" customHeight="1" x14ac:dyDescent="0.2"/>
    <row r="131" s="28" customFormat="1" ht="15.75" customHeight="1" x14ac:dyDescent="0.2"/>
    <row r="132" s="28" customFormat="1" ht="15.75" customHeight="1" x14ac:dyDescent="0.2"/>
    <row r="133" s="28" customFormat="1" ht="15.75" customHeight="1" x14ac:dyDescent="0.2"/>
    <row r="134" s="28" customFormat="1" ht="15.75" customHeight="1" x14ac:dyDescent="0.2"/>
    <row r="135" s="28" customFormat="1" ht="15.75" customHeight="1" x14ac:dyDescent="0.2"/>
    <row r="136" s="28" customFormat="1" ht="15.75" customHeight="1" x14ac:dyDescent="0.2"/>
    <row r="137" s="28" customFormat="1" ht="15.75" customHeight="1" x14ac:dyDescent="0.2"/>
    <row r="138" s="28" customFormat="1" ht="15.75" customHeight="1" x14ac:dyDescent="0.2"/>
    <row r="139" s="28" customFormat="1" ht="15.75" customHeight="1" x14ac:dyDescent="0.2"/>
    <row r="140" s="28" customFormat="1" ht="15.75" customHeight="1" x14ac:dyDescent="0.2"/>
    <row r="141" s="28" customFormat="1" ht="15.75" customHeight="1" x14ac:dyDescent="0.2"/>
    <row r="142" s="28" customFormat="1" ht="15.75" customHeight="1" x14ac:dyDescent="0.2"/>
    <row r="143" s="28" customFormat="1" ht="15.75" customHeight="1" x14ac:dyDescent="0.2"/>
    <row r="144" s="28" customFormat="1" ht="15.75" customHeight="1" x14ac:dyDescent="0.2"/>
    <row r="145" s="28" customFormat="1" ht="15.75" customHeight="1" x14ac:dyDescent="0.2"/>
    <row r="146" s="28" customFormat="1" ht="15.75" customHeight="1" x14ac:dyDescent="0.2"/>
    <row r="147" s="28" customFormat="1" ht="15.75" customHeight="1" x14ac:dyDescent="0.2"/>
    <row r="148" s="28" customFormat="1" ht="15.75" customHeight="1" x14ac:dyDescent="0.2"/>
    <row r="149" s="28" customFormat="1" ht="15.75" customHeight="1" x14ac:dyDescent="0.2"/>
    <row r="150" s="28" customFormat="1" ht="15.75" customHeight="1" x14ac:dyDescent="0.2"/>
    <row r="151" s="28" customFormat="1" ht="15.75" customHeight="1" x14ac:dyDescent="0.2"/>
    <row r="152" s="28" customFormat="1" ht="15.75" customHeight="1" x14ac:dyDescent="0.2"/>
    <row r="153" s="28" customFormat="1" ht="15.75" customHeight="1" x14ac:dyDescent="0.2"/>
    <row r="154" s="28" customFormat="1" ht="15.75" customHeight="1" x14ac:dyDescent="0.2"/>
    <row r="155" s="28" customFormat="1" ht="15.75" customHeight="1" x14ac:dyDescent="0.2"/>
    <row r="156" s="28" customFormat="1" ht="15.75" customHeight="1" x14ac:dyDescent="0.2"/>
    <row r="157" s="28" customFormat="1" ht="15.75" customHeight="1" x14ac:dyDescent="0.2"/>
    <row r="158" s="28" customFormat="1" ht="15.75" customHeight="1" x14ac:dyDescent="0.2"/>
    <row r="159" s="28" customFormat="1" ht="15.75" customHeight="1" x14ac:dyDescent="0.2"/>
    <row r="160" s="28" customFormat="1" ht="15.75" customHeight="1" x14ac:dyDescent="0.2"/>
    <row r="161" s="28" customFormat="1" ht="15.75" customHeight="1" x14ac:dyDescent="0.2"/>
    <row r="162" s="28" customFormat="1" ht="15.75" customHeight="1" x14ac:dyDescent="0.2"/>
    <row r="163" s="28" customFormat="1" ht="15.75" customHeight="1" x14ac:dyDescent="0.2"/>
    <row r="164" s="28" customFormat="1" ht="15.75" customHeight="1" x14ac:dyDescent="0.2"/>
    <row r="165" s="28" customFormat="1" ht="15.75" customHeight="1" x14ac:dyDescent="0.2"/>
    <row r="166" s="28" customFormat="1" ht="15.75" customHeight="1" x14ac:dyDescent="0.2"/>
    <row r="167" s="28" customFormat="1" ht="15.75" customHeight="1" x14ac:dyDescent="0.2"/>
    <row r="168" s="28" customFormat="1" ht="15.75" customHeight="1" x14ac:dyDescent="0.2"/>
    <row r="169" s="28" customFormat="1" ht="15.75" customHeight="1" x14ac:dyDescent="0.2"/>
    <row r="170" s="28" customFormat="1" ht="15.75" customHeight="1" x14ac:dyDescent="0.2"/>
    <row r="171" s="28" customFormat="1" ht="15.75" customHeight="1" x14ac:dyDescent="0.2"/>
    <row r="172" s="28" customFormat="1" ht="15.75" customHeight="1" x14ac:dyDescent="0.2"/>
    <row r="173" s="28" customFormat="1" ht="15.75" customHeight="1" x14ac:dyDescent="0.2"/>
    <row r="174" s="28" customFormat="1" ht="15.75" customHeight="1" x14ac:dyDescent="0.2"/>
    <row r="175" s="28" customFormat="1" ht="15.75" customHeight="1" x14ac:dyDescent="0.2"/>
    <row r="176" s="28" customFormat="1" ht="15.75" customHeight="1" x14ac:dyDescent="0.2"/>
    <row r="177" s="28" customFormat="1" ht="15.75" customHeight="1" x14ac:dyDescent="0.2"/>
    <row r="178" s="28" customFormat="1" ht="15.75" customHeight="1" x14ac:dyDescent="0.2"/>
    <row r="179" s="28" customFormat="1" ht="15.75" customHeight="1" x14ac:dyDescent="0.2"/>
    <row r="180" s="28" customFormat="1" ht="15.75" customHeight="1" x14ac:dyDescent="0.2"/>
    <row r="181" s="28" customFormat="1" ht="15.75" customHeight="1" x14ac:dyDescent="0.2"/>
    <row r="182" s="28" customFormat="1" ht="15.75" customHeight="1" x14ac:dyDescent="0.2"/>
    <row r="183" s="28" customFormat="1" ht="15.75" customHeight="1" x14ac:dyDescent="0.2"/>
    <row r="184" s="28" customFormat="1" ht="15.75" customHeight="1" x14ac:dyDescent="0.2"/>
    <row r="185" s="28" customFormat="1" ht="15.75" customHeight="1" x14ac:dyDescent="0.2"/>
    <row r="186" s="28" customFormat="1" ht="15.75" customHeight="1" x14ac:dyDescent="0.2"/>
    <row r="187" s="28" customFormat="1" ht="15.75" customHeight="1" x14ac:dyDescent="0.2"/>
    <row r="188" s="28" customFormat="1" ht="15.75" customHeight="1" x14ac:dyDescent="0.2"/>
    <row r="189" s="28" customFormat="1" ht="15.75" customHeight="1" x14ac:dyDescent="0.2"/>
    <row r="190" s="28" customFormat="1" ht="15.75" customHeight="1" x14ac:dyDescent="0.2"/>
    <row r="191" s="28" customFormat="1" ht="15.75" customHeight="1" x14ac:dyDescent="0.2"/>
    <row r="192" s="28" customFormat="1" ht="15.75" customHeight="1" x14ac:dyDescent="0.2"/>
    <row r="193" s="28" customFormat="1" ht="15.75" customHeight="1" x14ac:dyDescent="0.2"/>
    <row r="194" s="28" customFormat="1" ht="15.75" customHeight="1" x14ac:dyDescent="0.2"/>
    <row r="195" s="28" customFormat="1" ht="15.75" customHeight="1" x14ac:dyDescent="0.2"/>
    <row r="196" s="28" customFormat="1" ht="15.75" customHeight="1" x14ac:dyDescent="0.2"/>
    <row r="197" s="28" customFormat="1" ht="15.75" customHeight="1" x14ac:dyDescent="0.2"/>
    <row r="198" s="28" customFormat="1" ht="15.75" customHeight="1" x14ac:dyDescent="0.2"/>
    <row r="199" s="28" customFormat="1" ht="15.75" customHeight="1" x14ac:dyDescent="0.2"/>
    <row r="200" s="28" customFormat="1" ht="15.75" customHeight="1" x14ac:dyDescent="0.2"/>
    <row r="201" s="28" customFormat="1" ht="15.75" customHeight="1" x14ac:dyDescent="0.2"/>
    <row r="202" s="28" customFormat="1" ht="15.75" customHeight="1" x14ac:dyDescent="0.2"/>
    <row r="203" s="28" customFormat="1" ht="15.75" customHeight="1" x14ac:dyDescent="0.2"/>
    <row r="204" s="28" customFormat="1" ht="15.75" customHeight="1" x14ac:dyDescent="0.2"/>
    <row r="205" s="28" customFormat="1" ht="15.75" customHeight="1" x14ac:dyDescent="0.2"/>
    <row r="206" s="28" customFormat="1" ht="15.75" customHeight="1" x14ac:dyDescent="0.2"/>
    <row r="207" s="28" customFormat="1" ht="15.75" customHeight="1" x14ac:dyDescent="0.2"/>
    <row r="208" s="28" customFormat="1" ht="15.75" customHeight="1" x14ac:dyDescent="0.2"/>
    <row r="209" s="28" customFormat="1" ht="15.75" customHeight="1" x14ac:dyDescent="0.2"/>
    <row r="210" s="28" customFormat="1" ht="15.75" customHeight="1" x14ac:dyDescent="0.2"/>
    <row r="211" s="28" customFormat="1" ht="15.75" customHeight="1" x14ac:dyDescent="0.2"/>
    <row r="212" s="28" customFormat="1" ht="15.75" customHeight="1" x14ac:dyDescent="0.2"/>
    <row r="213" s="28" customFormat="1" ht="15.75" customHeight="1" x14ac:dyDescent="0.2"/>
    <row r="214" s="28" customFormat="1" ht="15.75" customHeight="1" x14ac:dyDescent="0.2"/>
    <row r="215" s="28" customFormat="1" ht="15.75" customHeight="1" x14ac:dyDescent="0.2"/>
    <row r="216" s="28" customFormat="1" ht="15.75" customHeight="1" x14ac:dyDescent="0.2"/>
    <row r="217" s="28" customFormat="1" ht="15.75" customHeight="1" x14ac:dyDescent="0.2"/>
    <row r="218" s="28" customFormat="1" ht="15.75" customHeight="1" x14ac:dyDescent="0.2"/>
    <row r="219" s="28" customFormat="1" ht="15.75" customHeight="1" x14ac:dyDescent="0.2"/>
    <row r="220" s="28" customFormat="1" ht="15.75" customHeight="1" x14ac:dyDescent="0.2"/>
    <row r="221" s="28" customFormat="1" ht="15.75" customHeight="1" x14ac:dyDescent="0.2"/>
    <row r="222" s="28" customFormat="1" ht="15.75" customHeight="1" x14ac:dyDescent="0.2"/>
    <row r="223" s="28" customFormat="1" ht="15.75" customHeight="1" x14ac:dyDescent="0.2"/>
    <row r="224" s="28" customFormat="1" ht="15.75" customHeight="1" x14ac:dyDescent="0.2"/>
    <row r="225" s="28" customFormat="1" ht="15.75" customHeight="1" x14ac:dyDescent="0.2"/>
    <row r="226" s="28" customFormat="1" ht="15.75" customHeight="1" x14ac:dyDescent="0.2"/>
    <row r="227" s="28" customFormat="1" ht="15.75" customHeight="1" x14ac:dyDescent="0.2"/>
    <row r="228" s="28" customFormat="1" ht="15.75" customHeight="1" x14ac:dyDescent="0.2"/>
    <row r="229" s="28" customFormat="1" ht="15.75" customHeight="1" x14ac:dyDescent="0.2"/>
    <row r="230" s="28" customFormat="1" ht="15.75" customHeight="1" x14ac:dyDescent="0.2"/>
    <row r="231" s="28" customFormat="1" ht="15.75" customHeight="1" x14ac:dyDescent="0.2"/>
    <row r="232" s="28" customFormat="1" ht="15.75" customHeight="1" x14ac:dyDescent="0.2"/>
    <row r="233" s="28" customFormat="1" ht="15.75" customHeight="1" x14ac:dyDescent="0.2"/>
    <row r="234" s="28" customFormat="1" ht="15.75" customHeight="1" x14ac:dyDescent="0.2"/>
    <row r="235" s="28" customFormat="1" ht="15.75" customHeight="1" x14ac:dyDescent="0.2"/>
    <row r="236" s="28" customFormat="1" ht="15.75" customHeight="1" x14ac:dyDescent="0.2"/>
    <row r="237" s="28" customFormat="1" ht="15.75" customHeight="1" x14ac:dyDescent="0.2"/>
    <row r="238" s="28" customFormat="1" ht="15.75" customHeight="1" x14ac:dyDescent="0.2"/>
    <row r="239" s="28" customFormat="1" ht="15.75" customHeight="1" x14ac:dyDescent="0.2"/>
    <row r="240" s="28" customFormat="1" ht="15.75" customHeight="1" x14ac:dyDescent="0.2"/>
    <row r="241" s="28" customFormat="1" ht="15.75" customHeight="1" x14ac:dyDescent="0.2"/>
    <row r="242" s="28" customFormat="1" ht="15.75" customHeight="1" x14ac:dyDescent="0.2"/>
    <row r="243" s="28" customFormat="1" ht="15.75" customHeight="1" x14ac:dyDescent="0.2"/>
    <row r="244" s="28" customFormat="1" ht="15.75" customHeight="1" x14ac:dyDescent="0.2"/>
    <row r="245" s="28" customFormat="1" ht="15.75" customHeight="1" x14ac:dyDescent="0.2"/>
    <row r="246" s="28" customFormat="1" ht="15.75" customHeight="1" x14ac:dyDescent="0.2"/>
    <row r="247" s="28" customFormat="1" ht="15.75" customHeight="1" x14ac:dyDescent="0.2"/>
    <row r="248" s="28" customFormat="1" ht="15.75" customHeight="1" x14ac:dyDescent="0.2"/>
    <row r="249" s="28" customFormat="1" ht="15.75" customHeight="1" x14ac:dyDescent="0.2"/>
    <row r="250" s="28" customFormat="1" ht="15.75" customHeight="1" x14ac:dyDescent="0.2"/>
    <row r="251" s="28" customFormat="1" ht="15.75" customHeight="1" x14ac:dyDescent="0.2"/>
    <row r="252" s="28" customFormat="1" ht="15.75" customHeight="1" x14ac:dyDescent="0.2"/>
    <row r="253" s="28" customFormat="1" ht="15.75" customHeight="1" x14ac:dyDescent="0.2"/>
    <row r="254" s="28" customFormat="1" ht="15.75" customHeight="1" x14ac:dyDescent="0.2"/>
    <row r="255" s="28" customFormat="1" ht="15.75" customHeight="1" x14ac:dyDescent="0.2"/>
    <row r="256" s="28" customFormat="1" ht="15.75" customHeight="1" x14ac:dyDescent="0.2"/>
    <row r="257" s="28" customFormat="1" ht="15.75" customHeight="1" x14ac:dyDescent="0.2"/>
    <row r="258" s="28" customFormat="1" ht="15.75" customHeight="1" x14ac:dyDescent="0.2"/>
    <row r="259" s="28" customFormat="1" ht="15.75" customHeight="1" x14ac:dyDescent="0.2"/>
    <row r="260" s="28" customFormat="1" ht="15.75" customHeight="1" x14ac:dyDescent="0.2"/>
    <row r="261" s="28" customFormat="1" ht="15.75" customHeight="1" x14ac:dyDescent="0.2"/>
    <row r="262" s="28" customFormat="1" ht="15.75" customHeight="1" x14ac:dyDescent="0.2"/>
    <row r="263" s="28" customFormat="1" ht="15.75" customHeight="1" x14ac:dyDescent="0.2"/>
    <row r="264" s="28" customFormat="1" ht="15.75" customHeight="1" x14ac:dyDescent="0.2"/>
    <row r="265" s="28" customFormat="1" ht="15.75" customHeight="1" x14ac:dyDescent="0.2"/>
    <row r="266" s="28" customFormat="1" ht="15.75" customHeight="1" x14ac:dyDescent="0.2"/>
    <row r="267" s="28" customFormat="1" ht="15.75" customHeight="1" x14ac:dyDescent="0.2"/>
    <row r="268" s="28" customFormat="1" ht="15.75" customHeight="1" x14ac:dyDescent="0.2"/>
    <row r="269" s="28" customFormat="1" ht="15.75" customHeight="1" x14ac:dyDescent="0.2"/>
    <row r="270" s="28" customFormat="1" ht="15.75" customHeight="1" x14ac:dyDescent="0.2"/>
    <row r="271" s="28" customFormat="1" ht="15.75" customHeight="1" x14ac:dyDescent="0.2"/>
    <row r="272" s="28" customFormat="1" ht="15.75" customHeight="1" x14ac:dyDescent="0.2"/>
    <row r="273" s="28" customFormat="1" ht="15.75" customHeight="1" x14ac:dyDescent="0.2"/>
    <row r="274" s="28" customFormat="1" ht="15.75" customHeight="1" x14ac:dyDescent="0.2"/>
    <row r="275" s="28" customFormat="1" ht="15.75" customHeight="1" x14ac:dyDescent="0.2"/>
    <row r="276" s="28" customFormat="1" ht="15.75" customHeight="1" x14ac:dyDescent="0.2"/>
    <row r="277" s="28" customFormat="1" ht="15.75" customHeight="1" x14ac:dyDescent="0.2"/>
    <row r="278" s="28" customFormat="1" ht="15.75" customHeight="1" x14ac:dyDescent="0.2"/>
    <row r="279" s="28" customFormat="1" ht="15.75" customHeight="1" x14ac:dyDescent="0.2"/>
    <row r="280" s="28" customFormat="1" ht="15.75" customHeight="1" x14ac:dyDescent="0.2"/>
    <row r="281" s="28" customFormat="1" ht="15.75" customHeight="1" x14ac:dyDescent="0.2"/>
    <row r="282" s="28" customFormat="1" ht="15.75" customHeight="1" x14ac:dyDescent="0.2"/>
    <row r="283" s="28" customFormat="1" ht="15.75" customHeight="1" x14ac:dyDescent="0.2"/>
    <row r="284" s="28" customFormat="1" ht="15.75" customHeight="1" x14ac:dyDescent="0.2"/>
    <row r="285" s="28" customFormat="1" ht="15.75" customHeight="1" x14ac:dyDescent="0.2"/>
    <row r="286" s="28" customFormat="1" ht="15.75" customHeight="1" x14ac:dyDescent="0.2"/>
    <row r="287" s="28" customFormat="1" ht="15.75" customHeight="1" x14ac:dyDescent="0.2"/>
    <row r="288" s="28" customFormat="1" ht="15.75" customHeight="1" x14ac:dyDescent="0.2"/>
    <row r="289" s="28" customFormat="1" ht="15.75" customHeight="1" x14ac:dyDescent="0.2"/>
    <row r="290" s="28" customFormat="1" ht="15.75" customHeight="1" x14ac:dyDescent="0.2"/>
    <row r="291" s="28" customFormat="1" ht="15.75" customHeight="1" x14ac:dyDescent="0.2"/>
    <row r="292" s="28" customFormat="1" ht="15.75" customHeight="1" x14ac:dyDescent="0.2"/>
    <row r="293" s="28" customFormat="1" ht="15.75" customHeight="1" x14ac:dyDescent="0.2"/>
    <row r="294" s="28" customFormat="1" ht="15.75" customHeight="1" x14ac:dyDescent="0.2"/>
    <row r="295" s="28" customFormat="1" ht="15.75" customHeight="1" x14ac:dyDescent="0.2"/>
    <row r="296" s="28" customFormat="1" ht="15.75" customHeight="1" x14ac:dyDescent="0.2"/>
    <row r="297" s="28" customFormat="1" ht="15.75" customHeight="1" x14ac:dyDescent="0.2"/>
    <row r="298" s="28" customFormat="1" ht="15.75" customHeight="1" x14ac:dyDescent="0.2"/>
    <row r="299" s="28" customFormat="1" ht="15.75" customHeight="1" x14ac:dyDescent="0.2"/>
    <row r="300" s="28" customFormat="1" ht="15.75" customHeight="1" x14ac:dyDescent="0.2"/>
    <row r="301" s="28" customFormat="1" ht="15.75" customHeight="1" x14ac:dyDescent="0.2"/>
    <row r="302" s="28" customFormat="1" ht="15.75" customHeight="1" x14ac:dyDescent="0.2"/>
    <row r="303" s="28" customFormat="1" ht="15.75" customHeight="1" x14ac:dyDescent="0.2"/>
    <row r="304" s="28" customFormat="1" ht="15.75" customHeight="1" x14ac:dyDescent="0.2"/>
    <row r="305" s="28" customFormat="1" ht="15.75" customHeight="1" x14ac:dyDescent="0.2"/>
    <row r="306" s="28" customFormat="1" ht="15.75" customHeight="1" x14ac:dyDescent="0.2"/>
    <row r="307" s="28" customFormat="1" ht="15.75" customHeight="1" x14ac:dyDescent="0.2"/>
    <row r="308" s="28" customFormat="1" ht="15.75" customHeight="1" x14ac:dyDescent="0.2"/>
    <row r="309" s="28" customFormat="1" ht="15.75" customHeight="1" x14ac:dyDescent="0.2"/>
    <row r="310" s="28" customFormat="1" ht="15.75" customHeight="1" x14ac:dyDescent="0.2"/>
    <row r="311" s="28" customFormat="1" ht="15.75" customHeight="1" x14ac:dyDescent="0.2"/>
    <row r="312" s="28" customFormat="1" ht="15.75" customHeight="1" x14ac:dyDescent="0.2"/>
    <row r="313" s="28" customFormat="1" ht="15.75" customHeight="1" x14ac:dyDescent="0.2"/>
    <row r="314" s="28" customFormat="1" ht="15.75" customHeight="1" x14ac:dyDescent="0.2"/>
    <row r="315" s="28" customFormat="1" ht="15.75" customHeight="1" x14ac:dyDescent="0.2"/>
    <row r="316" s="28" customFormat="1" ht="15.75" customHeight="1" x14ac:dyDescent="0.2"/>
    <row r="317" s="28" customFormat="1" ht="15.75" customHeight="1" x14ac:dyDescent="0.2"/>
    <row r="318" s="28" customFormat="1" ht="15.75" customHeight="1" x14ac:dyDescent="0.2"/>
    <row r="319" s="28" customFormat="1" ht="15.75" customHeight="1" x14ac:dyDescent="0.2"/>
    <row r="320" s="28" customFormat="1" ht="15.75" customHeight="1" x14ac:dyDescent="0.2"/>
    <row r="321" s="28" customFormat="1" ht="15.75" customHeight="1" x14ac:dyDescent="0.2"/>
    <row r="322" s="28" customFormat="1" ht="15.75" customHeight="1" x14ac:dyDescent="0.2"/>
    <row r="323" s="28" customFormat="1" ht="15.75" customHeight="1" x14ac:dyDescent="0.2"/>
    <row r="324" s="28" customFormat="1" ht="15.75" customHeight="1" x14ac:dyDescent="0.2"/>
    <row r="325" s="28" customFormat="1" ht="15.75" customHeight="1" x14ac:dyDescent="0.2"/>
    <row r="326" s="28" customFormat="1" ht="15.75" customHeight="1" x14ac:dyDescent="0.2"/>
    <row r="327" s="28" customFormat="1" ht="15.75" customHeight="1" x14ac:dyDescent="0.2"/>
    <row r="328" s="28" customFormat="1" ht="15.75" customHeight="1" x14ac:dyDescent="0.2"/>
    <row r="329" s="28" customFormat="1" ht="15.75" customHeight="1" x14ac:dyDescent="0.2"/>
    <row r="330" s="28" customFormat="1" ht="15.75" customHeight="1" x14ac:dyDescent="0.2"/>
    <row r="331" s="28" customFormat="1" ht="15.75" customHeight="1" x14ac:dyDescent="0.2"/>
    <row r="332" s="28" customFormat="1" ht="15.75" customHeight="1" x14ac:dyDescent="0.2"/>
    <row r="333" s="28" customFormat="1" ht="15.75" customHeight="1" x14ac:dyDescent="0.2"/>
    <row r="334" s="28" customFormat="1" ht="15.75" customHeight="1" x14ac:dyDescent="0.2"/>
    <row r="335" s="28" customFormat="1" ht="15.75" customHeight="1" x14ac:dyDescent="0.2"/>
    <row r="336" s="28" customFormat="1" ht="15.75" customHeight="1" x14ac:dyDescent="0.2"/>
    <row r="337" s="28" customFormat="1" ht="15.75" customHeight="1" x14ac:dyDescent="0.2"/>
    <row r="338" s="28" customFormat="1" ht="15.75" customHeight="1" x14ac:dyDescent="0.2"/>
    <row r="339" s="28" customFormat="1" ht="15.75" customHeight="1" x14ac:dyDescent="0.2"/>
    <row r="340" s="28" customFormat="1" ht="15.75" customHeight="1" x14ac:dyDescent="0.2"/>
    <row r="341" s="28" customFormat="1" ht="15.75" customHeight="1" x14ac:dyDescent="0.2"/>
    <row r="342" s="28" customFormat="1" ht="15.75" customHeight="1" x14ac:dyDescent="0.2"/>
    <row r="343" s="28" customFormat="1" ht="15.75" customHeight="1" x14ac:dyDescent="0.2"/>
    <row r="344" s="28" customFormat="1" ht="15.75" customHeight="1" x14ac:dyDescent="0.2"/>
    <row r="345" s="28" customFormat="1" ht="15.75" customHeight="1" x14ac:dyDescent="0.2"/>
    <row r="346" s="28" customFormat="1" ht="15.75" customHeight="1" x14ac:dyDescent="0.2"/>
    <row r="347" s="28" customFormat="1" ht="15.75" customHeight="1" x14ac:dyDescent="0.2"/>
    <row r="348" s="28" customFormat="1" ht="15.75" customHeight="1" x14ac:dyDescent="0.2"/>
    <row r="349" s="28" customFormat="1" ht="15.75" customHeight="1" x14ac:dyDescent="0.2"/>
    <row r="350" s="28" customFormat="1" ht="15.75" customHeight="1" x14ac:dyDescent="0.2"/>
    <row r="351" s="28" customFormat="1" ht="15.75" customHeight="1" x14ac:dyDescent="0.2"/>
    <row r="352" s="28" customFormat="1" ht="15.75" customHeight="1" x14ac:dyDescent="0.2"/>
    <row r="353" s="28" customFormat="1" ht="15.75" customHeight="1" x14ac:dyDescent="0.2"/>
    <row r="354" s="28" customFormat="1" ht="15.75" customHeight="1" x14ac:dyDescent="0.2"/>
    <row r="355" s="28" customFormat="1" ht="15.75" customHeight="1" x14ac:dyDescent="0.2"/>
    <row r="356" s="28" customFormat="1" ht="15.75" customHeight="1" x14ac:dyDescent="0.2"/>
    <row r="357" s="28" customFormat="1" ht="15.75" customHeight="1" x14ac:dyDescent="0.2"/>
    <row r="358" s="28" customFormat="1" ht="15.75" customHeight="1" x14ac:dyDescent="0.2"/>
    <row r="359" s="28" customFormat="1" ht="15.75" customHeight="1" x14ac:dyDescent="0.2"/>
    <row r="360" s="28" customFormat="1" ht="15.75" customHeight="1" x14ac:dyDescent="0.2"/>
    <row r="361" s="28" customFormat="1" ht="15.75" customHeight="1" x14ac:dyDescent="0.2"/>
    <row r="362" s="28" customFormat="1" ht="15.75" customHeight="1" x14ac:dyDescent="0.2"/>
    <row r="363" s="28" customFormat="1" ht="15.75" customHeight="1" x14ac:dyDescent="0.2"/>
    <row r="364" s="28" customFormat="1" ht="15.75" customHeight="1" x14ac:dyDescent="0.2"/>
    <row r="365" s="28" customFormat="1" ht="15.75" customHeight="1" x14ac:dyDescent="0.2"/>
    <row r="366" s="28" customFormat="1" ht="15.75" customHeight="1" x14ac:dyDescent="0.2"/>
    <row r="367" s="28" customFormat="1" ht="15.75" customHeight="1" x14ac:dyDescent="0.2"/>
    <row r="368" s="28" customFormat="1" ht="15.75" customHeight="1" x14ac:dyDescent="0.2"/>
    <row r="369" s="28" customFormat="1" ht="15.75" customHeight="1" x14ac:dyDescent="0.2"/>
    <row r="370" s="28" customFormat="1" ht="15.75" customHeight="1" x14ac:dyDescent="0.2"/>
    <row r="371" s="28" customFormat="1" ht="15.75" customHeight="1" x14ac:dyDescent="0.2"/>
    <row r="372" s="28" customFormat="1" ht="15.75" customHeight="1" x14ac:dyDescent="0.2"/>
    <row r="373" s="28" customFormat="1" ht="15.75" customHeight="1" x14ac:dyDescent="0.2"/>
    <row r="374" s="28" customFormat="1" ht="15.75" customHeight="1" x14ac:dyDescent="0.2"/>
    <row r="375" s="28" customFormat="1" ht="15.75" customHeight="1" x14ac:dyDescent="0.2"/>
    <row r="376" s="28" customFormat="1" ht="15.75" customHeight="1" x14ac:dyDescent="0.2"/>
    <row r="377" s="28" customFormat="1" ht="15.75" customHeight="1" x14ac:dyDescent="0.2"/>
    <row r="378" s="28" customFormat="1" ht="15.75" customHeight="1" x14ac:dyDescent="0.2"/>
    <row r="379" s="28" customFormat="1" ht="15.75" customHeight="1" x14ac:dyDescent="0.2"/>
    <row r="380" s="28" customFormat="1" ht="15.75" customHeight="1" x14ac:dyDescent="0.2"/>
    <row r="381" s="28" customFormat="1" ht="15.75" customHeight="1" x14ac:dyDescent="0.2"/>
    <row r="382" s="28" customFormat="1" ht="15.75" customHeight="1" x14ac:dyDescent="0.2"/>
    <row r="383" s="28" customFormat="1" ht="15.75" customHeight="1" x14ac:dyDescent="0.2"/>
    <row r="384" s="28" customFormat="1" ht="15.75" customHeight="1" x14ac:dyDescent="0.2"/>
    <row r="385" s="28" customFormat="1" ht="15.75" customHeight="1" x14ac:dyDescent="0.2"/>
    <row r="386" s="28" customFormat="1" ht="15.75" customHeight="1" x14ac:dyDescent="0.2"/>
    <row r="387" s="28" customFormat="1" ht="15.75" customHeight="1" x14ac:dyDescent="0.2"/>
    <row r="388" s="28" customFormat="1" ht="15.75" customHeight="1" x14ac:dyDescent="0.2"/>
    <row r="389" s="28" customFormat="1" ht="15.75" customHeight="1" x14ac:dyDescent="0.2"/>
    <row r="390" s="28" customFormat="1" ht="15.75" customHeight="1" x14ac:dyDescent="0.2"/>
    <row r="391" s="28" customFormat="1" ht="15.75" customHeight="1" x14ac:dyDescent="0.2"/>
    <row r="392" s="28" customFormat="1" ht="15.75" customHeight="1" x14ac:dyDescent="0.2"/>
    <row r="393" s="28" customFormat="1" ht="15.75" customHeight="1" x14ac:dyDescent="0.2"/>
    <row r="394" s="28" customFormat="1" ht="15.75" customHeight="1" x14ac:dyDescent="0.2"/>
    <row r="395" s="28" customFormat="1" ht="15.75" customHeight="1" x14ac:dyDescent="0.2"/>
    <row r="396" s="28" customFormat="1" ht="15.75" customHeight="1" x14ac:dyDescent="0.2"/>
    <row r="397" s="28" customFormat="1" ht="15.75" customHeight="1" x14ac:dyDescent="0.2"/>
    <row r="398" s="28" customFormat="1" ht="15.75" customHeight="1" x14ac:dyDescent="0.2"/>
    <row r="399" s="28" customFormat="1" ht="15.75" customHeight="1" x14ac:dyDescent="0.2"/>
    <row r="400" s="28" customFormat="1" ht="15.75" customHeight="1" x14ac:dyDescent="0.2"/>
    <row r="401" s="28" customFormat="1" ht="15.75" customHeight="1" x14ac:dyDescent="0.2"/>
    <row r="402" s="28" customFormat="1" ht="15.75" customHeight="1" x14ac:dyDescent="0.2"/>
    <row r="403" s="28" customFormat="1" ht="15.75" customHeight="1" x14ac:dyDescent="0.2"/>
    <row r="404" s="28" customFormat="1" ht="15.75" customHeight="1" x14ac:dyDescent="0.2"/>
    <row r="405" s="28" customFormat="1" ht="15.75" customHeight="1" x14ac:dyDescent="0.2"/>
    <row r="406" s="28" customFormat="1" ht="15.75" customHeight="1" x14ac:dyDescent="0.2"/>
    <row r="407" s="28" customFormat="1" ht="15.75" customHeight="1" x14ac:dyDescent="0.2"/>
    <row r="408" s="28" customFormat="1" ht="15.75" customHeight="1" x14ac:dyDescent="0.2"/>
    <row r="409" s="28" customFormat="1" ht="15.75" customHeight="1" x14ac:dyDescent="0.2"/>
    <row r="410" s="28" customFormat="1" ht="15.75" customHeight="1" x14ac:dyDescent="0.2"/>
    <row r="411" s="28" customFormat="1" ht="15.75" customHeight="1" x14ac:dyDescent="0.2"/>
    <row r="412" s="28" customFormat="1" ht="15.75" customHeight="1" x14ac:dyDescent="0.2"/>
    <row r="413" s="28" customFormat="1" ht="15.75" customHeight="1" x14ac:dyDescent="0.2"/>
    <row r="414" s="28" customFormat="1" ht="15.75" customHeight="1" x14ac:dyDescent="0.2"/>
    <row r="415" s="28" customFormat="1" ht="15.75" customHeight="1" x14ac:dyDescent="0.2"/>
    <row r="416" s="28" customFormat="1" ht="15.75" customHeight="1" x14ac:dyDescent="0.2"/>
    <row r="417" s="28" customFormat="1" ht="15.75" customHeight="1" x14ac:dyDescent="0.2"/>
    <row r="418" s="28" customFormat="1" ht="15.75" customHeight="1" x14ac:dyDescent="0.2"/>
    <row r="419" s="28" customFormat="1" ht="15.75" customHeight="1" x14ac:dyDescent="0.2"/>
    <row r="420" s="28" customFormat="1" ht="15.75" customHeight="1" x14ac:dyDescent="0.2"/>
    <row r="421" s="28" customFormat="1" ht="15.75" customHeight="1" x14ac:dyDescent="0.2"/>
    <row r="422" s="28" customFormat="1" ht="15.75" customHeight="1" x14ac:dyDescent="0.2"/>
    <row r="423" s="28" customFormat="1" ht="15.75" customHeight="1" x14ac:dyDescent="0.2"/>
    <row r="424" s="28" customFormat="1" ht="15.75" customHeight="1" x14ac:dyDescent="0.2"/>
    <row r="425" s="28" customFormat="1" ht="15.75" customHeight="1" x14ac:dyDescent="0.2"/>
    <row r="426" s="28" customFormat="1" ht="15.75" customHeight="1" x14ac:dyDescent="0.2"/>
    <row r="427" s="28" customFormat="1" ht="15.75" customHeight="1" x14ac:dyDescent="0.2"/>
    <row r="428" s="28" customFormat="1" ht="15.75" customHeight="1" x14ac:dyDescent="0.2"/>
    <row r="429" s="28" customFormat="1" ht="15.75" customHeight="1" x14ac:dyDescent="0.2"/>
    <row r="430" s="28" customFormat="1" ht="15.75" customHeight="1" x14ac:dyDescent="0.2"/>
    <row r="431" s="28" customFormat="1" ht="15.75" customHeight="1" x14ac:dyDescent="0.2"/>
    <row r="432" s="28" customFormat="1" ht="15.75" customHeight="1" x14ac:dyDescent="0.2"/>
    <row r="433" s="28" customFormat="1" ht="15.75" customHeight="1" x14ac:dyDescent="0.2"/>
    <row r="434" s="28" customFormat="1" ht="15.75" customHeight="1" x14ac:dyDescent="0.2"/>
    <row r="435" s="28" customFormat="1" ht="15.75" customHeight="1" x14ac:dyDescent="0.2"/>
    <row r="436" s="28" customFormat="1" ht="15.75" customHeight="1" x14ac:dyDescent="0.2"/>
    <row r="437" s="28" customFormat="1" ht="15.75" customHeight="1" x14ac:dyDescent="0.2"/>
    <row r="438" s="28" customFormat="1" ht="15.75" customHeight="1" x14ac:dyDescent="0.2"/>
    <row r="439" s="28" customFormat="1" ht="15.75" customHeight="1" x14ac:dyDescent="0.2"/>
    <row r="440" s="28" customFormat="1" ht="15.75" customHeight="1" x14ac:dyDescent="0.2"/>
    <row r="441" s="28" customFormat="1" ht="15.75" customHeight="1" x14ac:dyDescent="0.2"/>
    <row r="442" s="28" customFormat="1" ht="15.75" customHeight="1" x14ac:dyDescent="0.2"/>
    <row r="443" s="28" customFormat="1" ht="15.75" customHeight="1" x14ac:dyDescent="0.2"/>
    <row r="444" s="28" customFormat="1" ht="15.75" customHeight="1" x14ac:dyDescent="0.2"/>
    <row r="445" s="28" customFormat="1" ht="15.75" customHeight="1" x14ac:dyDescent="0.2"/>
    <row r="446" s="28" customFormat="1" ht="15.75" customHeight="1" x14ac:dyDescent="0.2"/>
    <row r="447" s="28" customFormat="1" ht="15.75" customHeight="1" x14ac:dyDescent="0.2"/>
    <row r="448" s="28" customFormat="1" ht="15.75" customHeight="1" x14ac:dyDescent="0.2"/>
    <row r="449" s="28" customFormat="1" ht="15.75" customHeight="1" x14ac:dyDescent="0.2"/>
    <row r="450" s="28" customFormat="1" ht="15.75" customHeight="1" x14ac:dyDescent="0.2"/>
    <row r="451" s="28" customFormat="1" ht="15.75" customHeight="1" x14ac:dyDescent="0.2"/>
    <row r="452" s="28" customFormat="1" ht="15.75" customHeight="1" x14ac:dyDescent="0.2"/>
    <row r="453" s="28" customFormat="1" ht="15.75" customHeight="1" x14ac:dyDescent="0.2"/>
    <row r="454" s="28" customFormat="1" ht="15.75" customHeight="1" x14ac:dyDescent="0.2"/>
    <row r="455" s="28" customFormat="1" ht="15.75" customHeight="1" x14ac:dyDescent="0.2"/>
    <row r="456" s="28" customFormat="1" ht="15.75" customHeight="1" x14ac:dyDescent="0.2"/>
    <row r="457" s="28" customFormat="1" ht="15.75" customHeight="1" x14ac:dyDescent="0.2"/>
    <row r="458" s="28" customFormat="1" ht="15.75" customHeight="1" x14ac:dyDescent="0.2"/>
    <row r="459" s="28" customFormat="1" ht="15.75" customHeight="1" x14ac:dyDescent="0.2"/>
    <row r="460" s="28" customFormat="1" ht="15.75" customHeight="1" x14ac:dyDescent="0.2"/>
    <row r="461" s="28" customFormat="1" ht="15.75" customHeight="1" x14ac:dyDescent="0.2"/>
    <row r="462" s="28" customFormat="1" ht="15.75" customHeight="1" x14ac:dyDescent="0.2"/>
    <row r="463" s="28" customFormat="1" ht="15.75" customHeight="1" x14ac:dyDescent="0.2"/>
    <row r="464" s="28" customFormat="1" ht="15.75" customHeight="1" x14ac:dyDescent="0.2"/>
    <row r="465" s="28" customFormat="1" ht="15.75" customHeight="1" x14ac:dyDescent="0.2"/>
    <row r="466" s="28" customFormat="1" ht="15.75" customHeight="1" x14ac:dyDescent="0.2"/>
    <row r="467" s="28" customFormat="1" ht="15.75" customHeight="1" x14ac:dyDescent="0.2"/>
    <row r="468" s="28" customFormat="1" ht="15.75" customHeight="1" x14ac:dyDescent="0.2"/>
    <row r="469" s="28" customFormat="1" ht="15.75" customHeight="1" x14ac:dyDescent="0.2"/>
    <row r="470" s="28" customFormat="1" ht="15.75" customHeight="1" x14ac:dyDescent="0.2"/>
    <row r="471" s="28" customFormat="1" ht="15.75" customHeight="1" x14ac:dyDescent="0.2"/>
    <row r="472" s="28" customFormat="1" ht="15.75" customHeight="1" x14ac:dyDescent="0.2"/>
    <row r="473" s="28" customFormat="1" ht="15.75" customHeight="1" x14ac:dyDescent="0.2"/>
    <row r="474" s="28" customFormat="1" ht="15.75" customHeight="1" x14ac:dyDescent="0.2"/>
    <row r="475" s="28" customFormat="1" ht="15.75" customHeight="1" x14ac:dyDescent="0.2"/>
    <row r="476" s="28" customFormat="1" ht="15.75" customHeight="1" x14ac:dyDescent="0.2"/>
    <row r="477" s="28" customFormat="1" ht="15.75" customHeight="1" x14ac:dyDescent="0.2"/>
    <row r="478" s="28" customFormat="1" ht="15.75" customHeight="1" x14ac:dyDescent="0.2"/>
    <row r="479" s="28" customFormat="1" ht="15.75" customHeight="1" x14ac:dyDescent="0.2"/>
    <row r="480" s="28" customFormat="1" ht="15.75" customHeight="1" x14ac:dyDescent="0.2"/>
    <row r="481" s="28" customFormat="1" ht="15.75" customHeight="1" x14ac:dyDescent="0.2"/>
    <row r="482" s="28" customFormat="1" ht="15.75" customHeight="1" x14ac:dyDescent="0.2"/>
    <row r="483" s="28" customFormat="1" ht="15.75" customHeight="1" x14ac:dyDescent="0.2"/>
    <row r="484" s="28" customFormat="1" ht="15.75" customHeight="1" x14ac:dyDescent="0.2"/>
    <row r="485" s="28" customFormat="1" ht="15.75" customHeight="1" x14ac:dyDescent="0.2"/>
    <row r="486" s="28" customFormat="1" ht="15.75" customHeight="1" x14ac:dyDescent="0.2"/>
    <row r="487" s="28" customFormat="1" ht="15.75" customHeight="1" x14ac:dyDescent="0.2"/>
    <row r="488" s="28" customFormat="1" ht="15.75" customHeight="1" x14ac:dyDescent="0.2"/>
    <row r="489" s="28" customFormat="1" ht="15.75" customHeight="1" x14ac:dyDescent="0.2"/>
    <row r="490" s="28" customFormat="1" ht="15.75" customHeight="1" x14ac:dyDescent="0.2"/>
    <row r="491" s="28" customFormat="1" ht="15.75" customHeight="1" x14ac:dyDescent="0.2"/>
    <row r="492" s="28" customFormat="1" ht="15.75" customHeight="1" x14ac:dyDescent="0.2"/>
    <row r="493" s="28" customFormat="1" ht="15.75" customHeight="1" x14ac:dyDescent="0.2"/>
    <row r="494" s="28" customFormat="1" ht="15.75" customHeight="1" x14ac:dyDescent="0.2"/>
    <row r="495" s="28" customFormat="1" ht="15.75" customHeight="1" x14ac:dyDescent="0.2"/>
    <row r="496" s="28" customFormat="1" ht="15.75" customHeight="1" x14ac:dyDescent="0.2"/>
    <row r="497" s="28" customFormat="1" ht="15.75" customHeight="1" x14ac:dyDescent="0.2"/>
    <row r="498" s="28" customFormat="1" ht="15.75" customHeight="1" x14ac:dyDescent="0.2"/>
    <row r="499" s="28" customFormat="1" ht="15.75" customHeight="1" x14ac:dyDescent="0.2"/>
    <row r="500" s="28" customFormat="1" ht="15.75" customHeight="1" x14ac:dyDescent="0.2"/>
    <row r="501" s="28" customFormat="1" ht="15.75" customHeight="1" x14ac:dyDescent="0.2"/>
    <row r="502" s="28" customFormat="1" ht="15.75" customHeight="1" x14ac:dyDescent="0.2"/>
    <row r="503" s="28" customFormat="1" ht="15.75" customHeight="1" x14ac:dyDescent="0.2"/>
    <row r="504" s="28" customFormat="1" ht="15.75" customHeight="1" x14ac:dyDescent="0.2"/>
    <row r="505" s="28" customFormat="1" ht="15.75" customHeight="1" x14ac:dyDescent="0.2"/>
    <row r="506" s="28" customFormat="1" ht="15.75" customHeight="1" x14ac:dyDescent="0.2"/>
    <row r="507" s="28" customFormat="1" ht="15.75" customHeight="1" x14ac:dyDescent="0.2"/>
    <row r="508" s="28" customFormat="1" ht="15.75" customHeight="1" x14ac:dyDescent="0.2"/>
    <row r="509" s="28" customFormat="1" ht="15.75" customHeight="1" x14ac:dyDescent="0.2"/>
    <row r="510" s="28" customFormat="1" ht="15.75" customHeight="1" x14ac:dyDescent="0.2"/>
    <row r="511" s="28" customFormat="1" ht="15.75" customHeight="1" x14ac:dyDescent="0.2"/>
    <row r="512" s="28" customFormat="1" ht="15.75" customHeight="1" x14ac:dyDescent="0.2"/>
    <row r="513" s="28" customFormat="1" ht="15.75" customHeight="1" x14ac:dyDescent="0.2"/>
    <row r="514" s="28" customFormat="1" ht="15.75" customHeight="1" x14ac:dyDescent="0.2"/>
    <row r="515" s="28" customFormat="1" ht="15.75" customHeight="1" x14ac:dyDescent="0.2"/>
    <row r="516" s="28" customFormat="1" ht="15.75" customHeight="1" x14ac:dyDescent="0.2"/>
    <row r="517" s="28" customFormat="1" ht="15.75" customHeight="1" x14ac:dyDescent="0.2"/>
    <row r="518" s="28" customFormat="1" ht="15.75" customHeight="1" x14ac:dyDescent="0.2"/>
    <row r="519" s="28" customFormat="1" ht="15.75" customHeight="1" x14ac:dyDescent="0.2"/>
    <row r="520" s="28" customFormat="1" ht="15.75" customHeight="1" x14ac:dyDescent="0.2"/>
    <row r="521" s="28" customFormat="1" ht="15.75" customHeight="1" x14ac:dyDescent="0.2"/>
    <row r="522" s="28" customFormat="1" ht="15.75" customHeight="1" x14ac:dyDescent="0.2"/>
    <row r="523" s="28" customFormat="1" ht="15.75" customHeight="1" x14ac:dyDescent="0.2"/>
    <row r="524" s="28" customFormat="1" ht="15.75" customHeight="1" x14ac:dyDescent="0.2"/>
    <row r="525" s="28" customFormat="1" ht="15.75" customHeight="1" x14ac:dyDescent="0.2"/>
    <row r="526" s="28" customFormat="1" ht="15.75" customHeight="1" x14ac:dyDescent="0.2"/>
    <row r="527" s="28" customFormat="1" ht="15.75" customHeight="1" x14ac:dyDescent="0.2"/>
    <row r="528" s="28" customFormat="1" ht="15.75" customHeight="1" x14ac:dyDescent="0.2"/>
    <row r="529" s="28" customFormat="1" ht="15.75" customHeight="1" x14ac:dyDescent="0.2"/>
    <row r="530" s="28" customFormat="1" ht="15.75" customHeight="1" x14ac:dyDescent="0.2"/>
    <row r="531" s="28" customFormat="1" ht="15.75" customHeight="1" x14ac:dyDescent="0.2"/>
    <row r="532" s="28" customFormat="1" ht="15.75" customHeight="1" x14ac:dyDescent="0.2"/>
    <row r="533" s="28" customFormat="1" ht="15.75" customHeight="1" x14ac:dyDescent="0.2"/>
    <row r="534" s="28" customFormat="1" ht="15.75" customHeight="1" x14ac:dyDescent="0.2"/>
    <row r="535" s="28" customFormat="1" ht="15.75" customHeight="1" x14ac:dyDescent="0.2"/>
    <row r="536" s="28" customFormat="1" ht="15.75" customHeight="1" x14ac:dyDescent="0.2"/>
    <row r="537" s="28" customFormat="1" ht="15.75" customHeight="1" x14ac:dyDescent="0.2"/>
    <row r="538" s="28" customFormat="1" ht="15.75" customHeight="1" x14ac:dyDescent="0.2"/>
    <row r="539" s="28" customFormat="1" ht="15.75" customHeight="1" x14ac:dyDescent="0.2"/>
    <row r="540" s="28" customFormat="1" ht="15.75" customHeight="1" x14ac:dyDescent="0.2"/>
    <row r="541" s="28" customFormat="1" ht="15.75" customHeight="1" x14ac:dyDescent="0.2"/>
    <row r="542" s="28" customFormat="1" ht="15.75" customHeight="1" x14ac:dyDescent="0.2"/>
    <row r="543" s="28" customFormat="1" ht="15.75" customHeight="1" x14ac:dyDescent="0.2"/>
    <row r="544" s="28" customFormat="1" ht="15.75" customHeight="1" x14ac:dyDescent="0.2"/>
    <row r="545" s="28" customFormat="1" ht="15.75" customHeight="1" x14ac:dyDescent="0.2"/>
    <row r="546" s="28" customFormat="1" ht="15.75" customHeight="1" x14ac:dyDescent="0.2"/>
    <row r="547" s="28" customFormat="1" ht="15.75" customHeight="1" x14ac:dyDescent="0.2"/>
    <row r="548" s="28" customFormat="1" ht="15.75" customHeight="1" x14ac:dyDescent="0.2"/>
    <row r="549" s="28" customFormat="1" ht="15.75" customHeight="1" x14ac:dyDescent="0.2"/>
    <row r="550" s="28" customFormat="1" ht="15.75" customHeight="1" x14ac:dyDescent="0.2"/>
    <row r="551" s="28" customFormat="1" ht="15.75" customHeight="1" x14ac:dyDescent="0.2"/>
    <row r="552" s="28" customFormat="1" ht="15.75" customHeight="1" x14ac:dyDescent="0.2"/>
    <row r="553" s="28" customFormat="1" ht="15.75" customHeight="1" x14ac:dyDescent="0.2"/>
    <row r="554" s="28" customFormat="1" ht="15.75" customHeight="1" x14ac:dyDescent="0.2"/>
    <row r="555" s="28" customFormat="1" ht="15.75" customHeight="1" x14ac:dyDescent="0.2"/>
    <row r="556" s="28" customFormat="1" ht="15.75" customHeight="1" x14ac:dyDescent="0.2"/>
    <row r="557" s="28" customFormat="1" ht="15.75" customHeight="1" x14ac:dyDescent="0.2"/>
    <row r="558" s="28" customFormat="1" ht="15.75" customHeight="1" x14ac:dyDescent="0.2"/>
    <row r="559" s="28" customFormat="1" ht="15.75" customHeight="1" x14ac:dyDescent="0.2"/>
    <row r="560" s="28" customFormat="1" ht="15.75" customHeight="1" x14ac:dyDescent="0.2"/>
    <row r="561" s="28" customFormat="1" ht="15.75" customHeight="1" x14ac:dyDescent="0.2"/>
    <row r="562" s="28" customFormat="1" ht="15.75" customHeight="1" x14ac:dyDescent="0.2"/>
    <row r="563" s="28" customFormat="1" ht="15.75" customHeight="1" x14ac:dyDescent="0.2"/>
    <row r="564" s="28" customFormat="1" ht="15.75" customHeight="1" x14ac:dyDescent="0.2"/>
    <row r="565" s="28" customFormat="1" ht="15.75" customHeight="1" x14ac:dyDescent="0.2"/>
    <row r="566" s="28" customFormat="1" ht="15.75" customHeight="1" x14ac:dyDescent="0.2"/>
    <row r="567" s="28" customFormat="1" ht="15.75" customHeight="1" x14ac:dyDescent="0.2"/>
    <row r="568" s="28" customFormat="1" ht="15.75" customHeight="1" x14ac:dyDescent="0.2"/>
    <row r="569" s="28" customFormat="1" ht="15.75" customHeight="1" x14ac:dyDescent="0.2"/>
    <row r="570" s="28" customFormat="1" ht="15.75" customHeight="1" x14ac:dyDescent="0.2"/>
    <row r="571" s="28" customFormat="1" ht="15.75" customHeight="1" x14ac:dyDescent="0.2"/>
    <row r="572" s="28" customFormat="1" ht="15.75" customHeight="1" x14ac:dyDescent="0.2"/>
    <row r="573" s="28" customFormat="1" ht="15.75" customHeight="1" x14ac:dyDescent="0.2"/>
    <row r="574" s="28" customFormat="1" ht="15.75" customHeight="1" x14ac:dyDescent="0.2"/>
    <row r="575" s="28" customFormat="1" ht="15.75" customHeight="1" x14ac:dyDescent="0.2"/>
    <row r="576" s="28" customFormat="1" ht="15.75" customHeight="1" x14ac:dyDescent="0.2"/>
    <row r="577" s="28" customFormat="1" ht="15.75" customHeight="1" x14ac:dyDescent="0.2"/>
    <row r="578" s="28" customFormat="1" ht="15.75" customHeight="1" x14ac:dyDescent="0.2"/>
    <row r="579" s="28" customFormat="1" ht="15.75" customHeight="1" x14ac:dyDescent="0.2"/>
    <row r="580" s="28" customFormat="1" ht="15.75" customHeight="1" x14ac:dyDescent="0.2"/>
    <row r="581" s="28" customFormat="1" ht="15.75" customHeight="1" x14ac:dyDescent="0.2"/>
    <row r="582" s="28" customFormat="1" ht="15.75" customHeight="1" x14ac:dyDescent="0.2"/>
    <row r="583" s="28" customFormat="1" ht="15.75" customHeight="1" x14ac:dyDescent="0.2"/>
    <row r="584" s="28" customFormat="1" ht="15.75" customHeight="1" x14ac:dyDescent="0.2"/>
    <row r="585" s="28" customFormat="1" ht="15.75" customHeight="1" x14ac:dyDescent="0.2"/>
    <row r="586" s="28" customFormat="1" ht="15.75" customHeight="1" x14ac:dyDescent="0.2"/>
    <row r="587" s="28" customFormat="1" ht="15.75" customHeight="1" x14ac:dyDescent="0.2"/>
    <row r="588" s="28" customFormat="1" ht="15.75" customHeight="1" x14ac:dyDescent="0.2"/>
    <row r="589" s="28" customFormat="1" ht="15.75" customHeight="1" x14ac:dyDescent="0.2"/>
    <row r="590" s="28" customFormat="1" ht="15.75" customHeight="1" x14ac:dyDescent="0.2"/>
    <row r="591" s="28" customFormat="1" ht="15.75" customHeight="1" x14ac:dyDescent="0.2"/>
    <row r="592" s="28" customFormat="1" ht="15.75" customHeight="1" x14ac:dyDescent="0.2"/>
    <row r="593" s="28" customFormat="1" ht="15.75" customHeight="1" x14ac:dyDescent="0.2"/>
    <row r="594" s="28" customFormat="1" ht="15.75" customHeight="1" x14ac:dyDescent="0.2"/>
    <row r="595" s="28" customFormat="1" ht="15.75" customHeight="1" x14ac:dyDescent="0.2"/>
    <row r="596" s="28" customFormat="1" ht="15.75" customHeight="1" x14ac:dyDescent="0.2"/>
    <row r="597" s="28" customFormat="1" ht="15.75" customHeight="1" x14ac:dyDescent="0.2"/>
    <row r="598" s="28" customFormat="1" ht="15.75" customHeight="1" x14ac:dyDescent="0.2"/>
    <row r="599" s="28" customFormat="1" ht="15.75" customHeight="1" x14ac:dyDescent="0.2"/>
    <row r="600" s="28" customFormat="1" ht="15.75" customHeight="1" x14ac:dyDescent="0.2"/>
    <row r="601" s="28" customFormat="1" ht="15.75" customHeight="1" x14ac:dyDescent="0.2"/>
    <row r="602" s="28" customFormat="1" ht="15.75" customHeight="1" x14ac:dyDescent="0.2"/>
    <row r="603" s="28" customFormat="1" ht="15.75" customHeight="1" x14ac:dyDescent="0.2"/>
    <row r="604" s="28" customFormat="1" ht="15.75" customHeight="1" x14ac:dyDescent="0.2"/>
    <row r="605" s="28" customFormat="1" ht="15.75" customHeight="1" x14ac:dyDescent="0.2"/>
    <row r="606" s="28" customFormat="1" ht="15.75" customHeight="1" x14ac:dyDescent="0.2"/>
    <row r="607" s="28" customFormat="1" ht="15.75" customHeight="1" x14ac:dyDescent="0.2"/>
    <row r="608" s="28" customFormat="1" ht="15.75" customHeight="1" x14ac:dyDescent="0.2"/>
    <row r="609" s="28" customFormat="1" ht="15.75" customHeight="1" x14ac:dyDescent="0.2"/>
    <row r="610" s="28" customFormat="1" ht="15.75" customHeight="1" x14ac:dyDescent="0.2"/>
    <row r="611" s="28" customFormat="1" ht="15.75" customHeight="1" x14ac:dyDescent="0.2"/>
    <row r="612" s="28" customFormat="1" ht="15.75" customHeight="1" x14ac:dyDescent="0.2"/>
    <row r="613" s="28" customFormat="1" ht="15.75" customHeight="1" x14ac:dyDescent="0.2"/>
    <row r="614" s="28" customFormat="1" ht="15.75" customHeight="1" x14ac:dyDescent="0.2"/>
    <row r="615" s="28" customFormat="1" ht="15.75" customHeight="1" x14ac:dyDescent="0.2"/>
    <row r="616" s="28" customFormat="1" ht="15.75" customHeight="1" x14ac:dyDescent="0.2"/>
    <row r="617" s="28" customFormat="1" ht="15.75" customHeight="1" x14ac:dyDescent="0.2"/>
    <row r="618" s="28" customFormat="1" ht="15.75" customHeight="1" x14ac:dyDescent="0.2"/>
    <row r="619" s="28" customFormat="1" ht="15.75" customHeight="1" x14ac:dyDescent="0.2"/>
    <row r="620" s="28" customFormat="1" ht="15.75" customHeight="1" x14ac:dyDescent="0.2"/>
    <row r="621" s="28" customFormat="1" ht="15.75" customHeight="1" x14ac:dyDescent="0.2"/>
    <row r="622" s="28" customFormat="1" ht="15.75" customHeight="1" x14ac:dyDescent="0.2"/>
    <row r="623" s="28" customFormat="1" ht="15.75" customHeight="1" x14ac:dyDescent="0.2"/>
    <row r="624" s="28" customFormat="1" ht="15.75" customHeight="1" x14ac:dyDescent="0.2"/>
    <row r="625" s="28" customFormat="1" ht="15.75" customHeight="1" x14ac:dyDescent="0.2"/>
    <row r="626" s="28" customFormat="1" ht="15.75" customHeight="1" x14ac:dyDescent="0.2"/>
    <row r="627" s="28" customFormat="1" ht="15.75" customHeight="1" x14ac:dyDescent="0.2"/>
    <row r="628" s="28" customFormat="1" ht="15.75" customHeight="1" x14ac:dyDescent="0.2"/>
    <row r="629" s="28" customFormat="1" ht="15.75" customHeight="1" x14ac:dyDescent="0.2"/>
    <row r="630" s="28" customFormat="1" ht="15.75" customHeight="1" x14ac:dyDescent="0.2"/>
    <row r="631" s="28" customFormat="1" ht="15.75" customHeight="1" x14ac:dyDescent="0.2"/>
    <row r="632" s="28" customFormat="1" ht="15.75" customHeight="1" x14ac:dyDescent="0.2"/>
    <row r="633" s="28" customFormat="1" ht="15.75" customHeight="1" x14ac:dyDescent="0.2"/>
    <row r="634" s="28" customFormat="1" ht="15.75" customHeight="1" x14ac:dyDescent="0.2"/>
    <row r="635" s="28" customFormat="1" ht="15.75" customHeight="1" x14ac:dyDescent="0.2"/>
    <row r="636" s="28" customFormat="1" ht="15.75" customHeight="1" x14ac:dyDescent="0.2"/>
    <row r="637" s="28" customFormat="1" ht="15.75" customHeight="1" x14ac:dyDescent="0.2"/>
    <row r="638" s="28" customFormat="1" ht="15.75" customHeight="1" x14ac:dyDescent="0.2"/>
    <row r="639" s="28" customFormat="1" ht="15.75" customHeight="1" x14ac:dyDescent="0.2"/>
    <row r="640" s="28" customFormat="1" ht="15.75" customHeight="1" x14ac:dyDescent="0.2"/>
    <row r="641" s="28" customFormat="1" ht="15.75" customHeight="1" x14ac:dyDescent="0.2"/>
    <row r="642" s="28" customFormat="1" ht="15.75" customHeight="1" x14ac:dyDescent="0.2"/>
    <row r="643" s="28" customFormat="1" ht="15.75" customHeight="1" x14ac:dyDescent="0.2"/>
    <row r="644" s="28" customFormat="1" ht="15.75" customHeight="1" x14ac:dyDescent="0.2"/>
    <row r="645" s="28" customFormat="1" ht="15.75" customHeight="1" x14ac:dyDescent="0.2"/>
    <row r="646" s="28" customFormat="1" ht="15.75" customHeight="1" x14ac:dyDescent="0.2"/>
    <row r="647" s="28" customFormat="1" ht="15.75" customHeight="1" x14ac:dyDescent="0.2"/>
    <row r="648" s="28" customFormat="1" ht="15.75" customHeight="1" x14ac:dyDescent="0.2"/>
    <row r="649" s="28" customFormat="1" ht="15.75" customHeight="1" x14ac:dyDescent="0.2"/>
    <row r="650" s="28" customFormat="1" ht="15.75" customHeight="1" x14ac:dyDescent="0.2"/>
    <row r="651" s="28" customFormat="1" ht="15.75" customHeight="1" x14ac:dyDescent="0.2"/>
    <row r="652" s="28" customFormat="1" ht="15.75" customHeight="1" x14ac:dyDescent="0.2"/>
    <row r="653" s="28" customFormat="1" ht="15.75" customHeight="1" x14ac:dyDescent="0.2"/>
    <row r="654" s="28" customFormat="1" ht="15.75" customHeight="1" x14ac:dyDescent="0.2"/>
    <row r="655" s="28" customFormat="1" ht="15.75" customHeight="1" x14ac:dyDescent="0.2"/>
    <row r="656" s="28" customFormat="1" ht="15.75" customHeight="1" x14ac:dyDescent="0.2"/>
    <row r="657" s="28" customFormat="1" ht="15.75" customHeight="1" x14ac:dyDescent="0.2"/>
    <row r="658" s="28" customFormat="1" ht="15.75" customHeight="1" x14ac:dyDescent="0.2"/>
    <row r="659" s="28" customFormat="1" ht="15.75" customHeight="1" x14ac:dyDescent="0.2"/>
    <row r="660" s="28" customFormat="1" ht="15.75" customHeight="1" x14ac:dyDescent="0.2"/>
    <row r="661" s="28" customFormat="1" ht="15.75" customHeight="1" x14ac:dyDescent="0.2"/>
    <row r="662" s="28" customFormat="1" ht="15.75" customHeight="1" x14ac:dyDescent="0.2"/>
    <row r="663" s="28" customFormat="1" ht="15.75" customHeight="1" x14ac:dyDescent="0.2"/>
    <row r="664" s="28" customFormat="1" ht="15.75" customHeight="1" x14ac:dyDescent="0.2"/>
    <row r="665" s="28" customFormat="1" ht="15.75" customHeight="1" x14ac:dyDescent="0.2"/>
    <row r="666" s="28" customFormat="1" ht="15.75" customHeight="1" x14ac:dyDescent="0.2"/>
    <row r="667" s="28" customFormat="1" ht="15.75" customHeight="1" x14ac:dyDescent="0.2"/>
    <row r="668" s="28" customFormat="1" ht="15.75" customHeight="1" x14ac:dyDescent="0.2"/>
    <row r="669" s="28" customFormat="1" ht="15.75" customHeight="1" x14ac:dyDescent="0.2"/>
    <row r="670" s="28" customFormat="1" ht="15.75" customHeight="1" x14ac:dyDescent="0.2"/>
    <row r="671" s="28" customFormat="1" ht="15.75" customHeight="1" x14ac:dyDescent="0.2"/>
    <row r="672" s="28" customFormat="1" ht="15.75" customHeight="1" x14ac:dyDescent="0.2"/>
    <row r="673" s="28" customFormat="1" ht="15.75" customHeight="1" x14ac:dyDescent="0.2"/>
    <row r="674" s="28" customFormat="1" ht="15.75" customHeight="1" x14ac:dyDescent="0.2"/>
    <row r="675" s="28" customFormat="1" ht="15.75" customHeight="1" x14ac:dyDescent="0.2"/>
    <row r="676" s="28" customFormat="1" ht="15.75" customHeight="1" x14ac:dyDescent="0.2"/>
    <row r="677" s="28" customFormat="1" ht="15.75" customHeight="1" x14ac:dyDescent="0.2"/>
    <row r="678" s="28" customFormat="1" ht="15.75" customHeight="1" x14ac:dyDescent="0.2"/>
    <row r="679" s="28" customFormat="1" ht="15.75" customHeight="1" x14ac:dyDescent="0.2"/>
    <row r="680" s="28" customFormat="1" ht="15.75" customHeight="1" x14ac:dyDescent="0.2"/>
    <row r="681" s="28" customFormat="1" ht="15.75" customHeight="1" x14ac:dyDescent="0.2"/>
    <row r="682" s="28" customFormat="1" ht="15.75" customHeight="1" x14ac:dyDescent="0.2"/>
    <row r="683" s="28" customFormat="1" ht="15.75" customHeight="1" x14ac:dyDescent="0.2"/>
    <row r="684" s="28" customFormat="1" ht="15.75" customHeight="1" x14ac:dyDescent="0.2"/>
    <row r="685" s="28" customFormat="1" ht="15.75" customHeight="1" x14ac:dyDescent="0.2"/>
    <row r="686" s="28" customFormat="1" ht="15.75" customHeight="1" x14ac:dyDescent="0.2"/>
    <row r="687" s="28" customFormat="1" ht="15.75" customHeight="1" x14ac:dyDescent="0.2"/>
    <row r="688" s="28" customFormat="1" ht="15.75" customHeight="1" x14ac:dyDescent="0.2"/>
    <row r="689" s="28" customFormat="1" ht="15.75" customHeight="1" x14ac:dyDescent="0.2"/>
    <row r="690" s="28" customFormat="1" ht="15.75" customHeight="1" x14ac:dyDescent="0.2"/>
    <row r="691" s="28" customFormat="1" ht="15.75" customHeight="1" x14ac:dyDescent="0.2"/>
    <row r="692" s="28" customFormat="1" ht="15.75" customHeight="1" x14ac:dyDescent="0.2"/>
    <row r="693" s="28" customFormat="1" ht="15.75" customHeight="1" x14ac:dyDescent="0.2"/>
    <row r="694" s="28" customFormat="1" ht="15.75" customHeight="1" x14ac:dyDescent="0.2"/>
    <row r="695" s="28" customFormat="1" ht="15.75" customHeight="1" x14ac:dyDescent="0.2"/>
    <row r="696" s="28" customFormat="1" ht="15.75" customHeight="1" x14ac:dyDescent="0.2"/>
    <row r="697" s="28" customFormat="1" ht="15.75" customHeight="1" x14ac:dyDescent="0.2"/>
    <row r="698" s="28" customFormat="1" ht="15.75" customHeight="1" x14ac:dyDescent="0.2"/>
    <row r="699" s="28" customFormat="1" ht="15.75" customHeight="1" x14ac:dyDescent="0.2"/>
    <row r="700" s="28" customFormat="1" ht="15.75" customHeight="1" x14ac:dyDescent="0.2"/>
    <row r="701" s="28" customFormat="1" ht="15.75" customHeight="1" x14ac:dyDescent="0.2"/>
    <row r="702" s="28" customFormat="1" ht="15.75" customHeight="1" x14ac:dyDescent="0.2"/>
    <row r="703" s="28" customFormat="1" ht="15.75" customHeight="1" x14ac:dyDescent="0.2"/>
    <row r="704" s="28" customFormat="1" ht="15.75" customHeight="1" x14ac:dyDescent="0.2"/>
    <row r="705" s="28" customFormat="1" ht="15.75" customHeight="1" x14ac:dyDescent="0.2"/>
    <row r="706" s="28" customFormat="1" ht="15.75" customHeight="1" x14ac:dyDescent="0.2"/>
    <row r="707" s="28" customFormat="1" ht="15.75" customHeight="1" x14ac:dyDescent="0.2"/>
    <row r="708" s="28" customFormat="1" ht="15.75" customHeight="1" x14ac:dyDescent="0.2"/>
    <row r="709" s="28" customFormat="1" ht="15.75" customHeight="1" x14ac:dyDescent="0.2"/>
    <row r="710" s="28" customFormat="1" ht="15.75" customHeight="1" x14ac:dyDescent="0.2"/>
    <row r="711" s="28" customFormat="1" ht="15.75" customHeight="1" x14ac:dyDescent="0.2"/>
    <row r="712" s="28" customFormat="1" ht="15.75" customHeight="1" x14ac:dyDescent="0.2"/>
    <row r="713" s="28" customFormat="1" ht="15.75" customHeight="1" x14ac:dyDescent="0.2"/>
    <row r="714" s="28" customFormat="1" ht="15.75" customHeight="1" x14ac:dyDescent="0.2"/>
    <row r="715" s="28" customFormat="1" ht="15.75" customHeight="1" x14ac:dyDescent="0.2"/>
    <row r="716" s="28" customFormat="1" ht="15.75" customHeight="1" x14ac:dyDescent="0.2"/>
    <row r="717" s="28" customFormat="1" ht="15.75" customHeight="1" x14ac:dyDescent="0.2"/>
    <row r="718" s="28" customFormat="1" ht="15.75" customHeight="1" x14ac:dyDescent="0.2"/>
    <row r="719" s="28" customFormat="1" ht="15.75" customHeight="1" x14ac:dyDescent="0.2"/>
    <row r="720" s="28" customFormat="1" ht="15.75" customHeight="1" x14ac:dyDescent="0.2"/>
    <row r="721" s="28" customFormat="1" ht="15.75" customHeight="1" x14ac:dyDescent="0.2"/>
    <row r="722" s="28" customFormat="1" ht="15.75" customHeight="1" x14ac:dyDescent="0.2"/>
    <row r="723" s="28" customFormat="1" ht="15.75" customHeight="1" x14ac:dyDescent="0.2"/>
    <row r="724" s="28" customFormat="1" ht="15.75" customHeight="1" x14ac:dyDescent="0.2"/>
    <row r="725" s="28" customFormat="1" ht="15.75" customHeight="1" x14ac:dyDescent="0.2"/>
    <row r="726" s="28" customFormat="1" ht="15.75" customHeight="1" x14ac:dyDescent="0.2"/>
    <row r="727" s="28" customFormat="1" ht="15.75" customHeight="1" x14ac:dyDescent="0.2"/>
    <row r="728" s="28" customFormat="1" ht="15.75" customHeight="1" x14ac:dyDescent="0.2"/>
    <row r="729" s="28" customFormat="1" ht="15.75" customHeight="1" x14ac:dyDescent="0.2"/>
    <row r="730" s="28" customFormat="1" ht="15.75" customHeight="1" x14ac:dyDescent="0.2"/>
    <row r="731" s="28" customFormat="1" ht="15.75" customHeight="1" x14ac:dyDescent="0.2"/>
    <row r="732" s="28" customFormat="1" ht="15.75" customHeight="1" x14ac:dyDescent="0.2"/>
    <row r="733" s="28" customFormat="1" ht="15.75" customHeight="1" x14ac:dyDescent="0.2"/>
    <row r="734" s="28" customFormat="1" ht="15.75" customHeight="1" x14ac:dyDescent="0.2"/>
    <row r="735" s="28" customFormat="1" ht="15.75" customHeight="1" x14ac:dyDescent="0.2"/>
    <row r="736" s="28" customFormat="1" ht="15.75" customHeight="1" x14ac:dyDescent="0.2"/>
    <row r="737" s="28" customFormat="1" ht="15.75" customHeight="1" x14ac:dyDescent="0.2"/>
    <row r="738" s="28" customFormat="1" ht="15.75" customHeight="1" x14ac:dyDescent="0.2"/>
    <row r="739" s="28" customFormat="1" ht="15.75" customHeight="1" x14ac:dyDescent="0.2"/>
    <row r="740" s="28" customFormat="1" ht="15.75" customHeight="1" x14ac:dyDescent="0.2"/>
    <row r="741" s="28" customFormat="1" ht="15.75" customHeight="1" x14ac:dyDescent="0.2"/>
    <row r="742" s="28" customFormat="1" ht="15.75" customHeight="1" x14ac:dyDescent="0.2"/>
    <row r="743" s="28" customFormat="1" ht="15.75" customHeight="1" x14ac:dyDescent="0.2"/>
    <row r="744" s="28" customFormat="1" ht="15.75" customHeight="1" x14ac:dyDescent="0.2"/>
    <row r="745" s="28" customFormat="1" ht="15.75" customHeight="1" x14ac:dyDescent="0.2"/>
    <row r="746" s="28" customFormat="1" ht="15.75" customHeight="1" x14ac:dyDescent="0.2"/>
    <row r="747" s="28" customFormat="1" ht="15.75" customHeight="1" x14ac:dyDescent="0.2"/>
    <row r="748" s="28" customFormat="1" ht="15.75" customHeight="1" x14ac:dyDescent="0.2"/>
    <row r="749" s="28" customFormat="1" ht="15.75" customHeight="1" x14ac:dyDescent="0.2"/>
    <row r="750" s="28" customFormat="1" ht="15.75" customHeight="1" x14ac:dyDescent="0.2"/>
    <row r="751" s="28" customFormat="1" ht="15.75" customHeight="1" x14ac:dyDescent="0.2"/>
    <row r="752" s="28" customFormat="1" ht="15.75" customHeight="1" x14ac:dyDescent="0.2"/>
    <row r="753" s="28" customFormat="1" ht="15.75" customHeight="1" x14ac:dyDescent="0.2"/>
    <row r="754" s="28" customFormat="1" ht="15.75" customHeight="1" x14ac:dyDescent="0.2"/>
    <row r="755" s="28" customFormat="1" ht="15.75" customHeight="1" x14ac:dyDescent="0.2"/>
    <row r="756" s="28" customFormat="1" ht="15.75" customHeight="1" x14ac:dyDescent="0.2"/>
    <row r="757" s="28" customFormat="1" ht="15.75" customHeight="1" x14ac:dyDescent="0.2"/>
    <row r="758" s="28" customFormat="1" ht="15.75" customHeight="1" x14ac:dyDescent="0.2"/>
    <row r="759" s="28" customFormat="1" ht="15.75" customHeight="1" x14ac:dyDescent="0.2"/>
    <row r="760" s="28" customFormat="1" ht="15.75" customHeight="1" x14ac:dyDescent="0.2"/>
    <row r="761" s="28" customFormat="1" ht="15.75" customHeight="1" x14ac:dyDescent="0.2"/>
    <row r="762" s="28" customFormat="1" ht="15.75" customHeight="1" x14ac:dyDescent="0.2"/>
    <row r="763" s="28" customFormat="1" ht="15.75" customHeight="1" x14ac:dyDescent="0.2"/>
    <row r="764" s="28" customFormat="1" ht="15.75" customHeight="1" x14ac:dyDescent="0.2"/>
    <row r="765" s="28" customFormat="1" ht="15.75" customHeight="1" x14ac:dyDescent="0.2"/>
    <row r="766" s="28" customFormat="1" ht="15.75" customHeight="1" x14ac:dyDescent="0.2"/>
    <row r="767" s="28" customFormat="1" ht="15.75" customHeight="1" x14ac:dyDescent="0.2"/>
    <row r="768" s="28" customFormat="1" ht="15.75" customHeight="1" x14ac:dyDescent="0.2"/>
    <row r="769" s="28" customFormat="1" ht="15.75" customHeight="1" x14ac:dyDescent="0.2"/>
    <row r="770" s="28" customFormat="1" ht="15.75" customHeight="1" x14ac:dyDescent="0.2"/>
    <row r="771" s="28" customFormat="1" ht="15.75" customHeight="1" x14ac:dyDescent="0.2"/>
    <row r="772" s="28" customFormat="1" ht="15.75" customHeight="1" x14ac:dyDescent="0.2"/>
    <row r="773" s="28" customFormat="1" ht="15.75" customHeight="1" x14ac:dyDescent="0.2"/>
    <row r="774" s="28" customFormat="1" ht="15.75" customHeight="1" x14ac:dyDescent="0.2"/>
    <row r="775" s="28" customFormat="1" ht="15.75" customHeight="1" x14ac:dyDescent="0.2"/>
    <row r="776" s="28" customFormat="1" ht="15.75" customHeight="1" x14ac:dyDescent="0.2"/>
    <row r="777" s="28" customFormat="1" ht="15.75" customHeight="1" x14ac:dyDescent="0.2"/>
    <row r="778" s="28" customFormat="1" ht="15.75" customHeight="1" x14ac:dyDescent="0.2"/>
    <row r="779" s="28" customFormat="1" ht="15.75" customHeight="1" x14ac:dyDescent="0.2"/>
    <row r="780" s="28" customFormat="1" ht="15.75" customHeight="1" x14ac:dyDescent="0.2"/>
    <row r="781" s="28" customFormat="1" ht="15.75" customHeight="1" x14ac:dyDescent="0.2"/>
    <row r="782" s="28" customFormat="1" ht="15.75" customHeight="1" x14ac:dyDescent="0.2"/>
    <row r="783" s="28" customFormat="1" ht="15.75" customHeight="1" x14ac:dyDescent="0.2"/>
    <row r="784" s="28" customFormat="1" ht="15.75" customHeight="1" x14ac:dyDescent="0.2"/>
    <row r="785" s="28" customFormat="1" ht="15.75" customHeight="1" x14ac:dyDescent="0.2"/>
    <row r="786" s="28" customFormat="1" ht="15.75" customHeight="1" x14ac:dyDescent="0.2"/>
    <row r="787" s="28" customFormat="1" ht="15.75" customHeight="1" x14ac:dyDescent="0.2"/>
    <row r="788" s="28" customFormat="1" ht="15.75" customHeight="1" x14ac:dyDescent="0.2"/>
    <row r="789" s="28" customFormat="1" ht="15.75" customHeight="1" x14ac:dyDescent="0.2"/>
    <row r="790" s="28" customFormat="1" ht="15.75" customHeight="1" x14ac:dyDescent="0.2"/>
    <row r="791" s="28" customFormat="1" ht="15.75" customHeight="1" x14ac:dyDescent="0.2"/>
    <row r="792" s="28" customFormat="1" ht="15.75" customHeight="1" x14ac:dyDescent="0.2"/>
    <row r="793" s="28" customFormat="1" ht="15.75" customHeight="1" x14ac:dyDescent="0.2"/>
    <row r="794" s="28" customFormat="1" ht="15.75" customHeight="1" x14ac:dyDescent="0.2"/>
    <row r="795" s="28" customFormat="1" ht="15.75" customHeight="1" x14ac:dyDescent="0.2"/>
    <row r="796" s="28" customFormat="1" ht="15.75" customHeight="1" x14ac:dyDescent="0.2"/>
    <row r="797" s="28" customFormat="1" ht="15.75" customHeight="1" x14ac:dyDescent="0.2"/>
    <row r="798" s="28" customFormat="1" ht="15.75" customHeight="1" x14ac:dyDescent="0.2"/>
    <row r="799" s="28" customFormat="1" ht="15.75" customHeight="1" x14ac:dyDescent="0.2"/>
    <row r="800" s="28" customFormat="1" ht="15.75" customHeight="1" x14ac:dyDescent="0.2"/>
    <row r="801" s="28" customFormat="1" ht="15.75" customHeight="1" x14ac:dyDescent="0.2"/>
    <row r="802" s="28" customFormat="1" ht="15.75" customHeight="1" x14ac:dyDescent="0.2"/>
    <row r="803" s="28" customFormat="1" ht="15.75" customHeight="1" x14ac:dyDescent="0.2"/>
    <row r="804" s="28" customFormat="1" ht="15.75" customHeight="1" x14ac:dyDescent="0.2"/>
    <row r="805" s="28" customFormat="1" ht="15.75" customHeight="1" x14ac:dyDescent="0.2"/>
    <row r="806" s="28" customFormat="1" ht="15.75" customHeight="1" x14ac:dyDescent="0.2"/>
    <row r="807" s="28" customFormat="1" ht="15.75" customHeight="1" x14ac:dyDescent="0.2"/>
    <row r="808" s="28" customFormat="1" ht="15.75" customHeight="1" x14ac:dyDescent="0.2"/>
    <row r="809" s="28" customFormat="1" ht="15.75" customHeight="1" x14ac:dyDescent="0.2"/>
    <row r="810" s="28" customFormat="1" ht="15.75" customHeight="1" x14ac:dyDescent="0.2"/>
    <row r="811" s="28" customFormat="1" ht="15.75" customHeight="1" x14ac:dyDescent="0.2"/>
    <row r="812" s="28" customFormat="1" ht="15.75" customHeight="1" x14ac:dyDescent="0.2"/>
    <row r="813" s="28" customFormat="1" ht="15.75" customHeight="1" x14ac:dyDescent="0.2"/>
    <row r="814" s="28" customFormat="1" ht="15.75" customHeight="1" x14ac:dyDescent="0.2"/>
    <row r="815" s="28" customFormat="1" ht="15.75" customHeight="1" x14ac:dyDescent="0.2"/>
    <row r="816" s="28" customFormat="1" ht="15.75" customHeight="1" x14ac:dyDescent="0.2"/>
    <row r="817" s="28" customFormat="1" ht="15.75" customHeight="1" x14ac:dyDescent="0.2"/>
    <row r="818" s="28" customFormat="1" ht="15.75" customHeight="1" x14ac:dyDescent="0.2"/>
    <row r="819" s="28" customFormat="1" ht="15.75" customHeight="1" x14ac:dyDescent="0.2"/>
    <row r="820" s="28" customFormat="1" ht="15.75" customHeight="1" x14ac:dyDescent="0.2"/>
    <row r="821" s="28" customFormat="1" ht="15.75" customHeight="1" x14ac:dyDescent="0.2"/>
    <row r="822" s="28" customFormat="1" ht="15.75" customHeight="1" x14ac:dyDescent="0.2"/>
    <row r="823" s="28" customFormat="1" ht="15.75" customHeight="1" x14ac:dyDescent="0.2"/>
    <row r="824" s="28" customFormat="1" ht="15.75" customHeight="1" x14ac:dyDescent="0.2"/>
    <row r="825" s="28" customFormat="1" ht="15.75" customHeight="1" x14ac:dyDescent="0.2"/>
    <row r="826" s="28" customFormat="1" ht="15.75" customHeight="1" x14ac:dyDescent="0.2"/>
    <row r="827" s="28" customFormat="1" ht="15.75" customHeight="1" x14ac:dyDescent="0.2"/>
    <row r="828" s="28" customFormat="1" ht="15.75" customHeight="1" x14ac:dyDescent="0.2"/>
    <row r="829" s="28" customFormat="1" ht="15.75" customHeight="1" x14ac:dyDescent="0.2"/>
    <row r="830" s="28" customFormat="1" ht="15.75" customHeight="1" x14ac:dyDescent="0.2"/>
    <row r="831" s="28" customFormat="1" ht="15.75" customHeight="1" x14ac:dyDescent="0.2"/>
    <row r="832" s="28" customFormat="1" ht="15.75" customHeight="1" x14ac:dyDescent="0.2"/>
    <row r="833" s="28" customFormat="1" ht="15.75" customHeight="1" x14ac:dyDescent="0.2"/>
    <row r="834" s="28" customFormat="1" ht="15.75" customHeight="1" x14ac:dyDescent="0.2"/>
    <row r="835" s="28" customFormat="1" ht="15.75" customHeight="1" x14ac:dyDescent="0.2"/>
    <row r="836" s="28" customFormat="1" ht="15.75" customHeight="1" x14ac:dyDescent="0.2"/>
    <row r="837" s="28" customFormat="1" ht="15.75" customHeight="1" x14ac:dyDescent="0.2"/>
    <row r="838" s="28" customFormat="1" ht="15.75" customHeight="1" x14ac:dyDescent="0.2"/>
    <row r="839" s="28" customFormat="1" ht="15.75" customHeight="1" x14ac:dyDescent="0.2"/>
    <row r="840" s="28" customFormat="1" ht="15.75" customHeight="1" x14ac:dyDescent="0.2"/>
    <row r="841" s="28" customFormat="1" ht="15.75" customHeight="1" x14ac:dyDescent="0.2"/>
    <row r="842" s="28" customFormat="1" ht="15.75" customHeight="1" x14ac:dyDescent="0.2"/>
    <row r="843" s="28" customFormat="1" ht="15.75" customHeight="1" x14ac:dyDescent="0.2"/>
    <row r="844" s="28" customFormat="1" ht="15.75" customHeight="1" x14ac:dyDescent="0.2"/>
    <row r="845" s="28" customFormat="1" ht="15.75" customHeight="1" x14ac:dyDescent="0.2"/>
    <row r="846" s="28" customFormat="1" ht="15.75" customHeight="1" x14ac:dyDescent="0.2"/>
    <row r="847" s="28" customFormat="1" ht="15.75" customHeight="1" x14ac:dyDescent="0.2"/>
    <row r="848" s="28" customFormat="1" ht="15.75" customHeight="1" x14ac:dyDescent="0.2"/>
    <row r="849" s="28" customFormat="1" ht="15.75" customHeight="1" x14ac:dyDescent="0.2"/>
    <row r="850" s="28" customFormat="1" ht="15.75" customHeight="1" x14ac:dyDescent="0.2"/>
    <row r="851" s="28" customFormat="1" ht="15.75" customHeight="1" x14ac:dyDescent="0.2"/>
    <row r="852" s="28" customFormat="1" ht="15.75" customHeight="1" x14ac:dyDescent="0.2"/>
    <row r="853" s="28" customFormat="1" ht="15.75" customHeight="1" x14ac:dyDescent="0.2"/>
    <row r="854" s="28" customFormat="1" ht="15.75" customHeight="1" x14ac:dyDescent="0.2"/>
    <row r="855" s="28" customFormat="1" ht="15.75" customHeight="1" x14ac:dyDescent="0.2"/>
    <row r="856" s="28" customFormat="1" ht="15.75" customHeight="1" x14ac:dyDescent="0.2"/>
    <row r="857" s="28" customFormat="1" ht="15.75" customHeight="1" x14ac:dyDescent="0.2"/>
    <row r="858" s="28" customFormat="1" ht="15.75" customHeight="1" x14ac:dyDescent="0.2"/>
    <row r="859" s="28" customFormat="1" ht="15.75" customHeight="1" x14ac:dyDescent="0.2"/>
    <row r="860" s="28" customFormat="1" ht="15.75" customHeight="1" x14ac:dyDescent="0.2"/>
    <row r="861" s="28" customFormat="1" ht="15.75" customHeight="1" x14ac:dyDescent="0.2"/>
    <row r="862" s="28" customFormat="1" ht="15.75" customHeight="1" x14ac:dyDescent="0.2"/>
    <row r="863" s="28" customFormat="1" ht="15.75" customHeight="1" x14ac:dyDescent="0.2"/>
    <row r="864" s="28" customFormat="1" ht="15.75" customHeight="1" x14ac:dyDescent="0.2"/>
    <row r="865" s="28" customFormat="1" ht="15.75" customHeight="1" x14ac:dyDescent="0.2"/>
    <row r="866" s="28" customFormat="1" ht="15.75" customHeight="1" x14ac:dyDescent="0.2"/>
    <row r="867" s="28" customFormat="1" ht="15.75" customHeight="1" x14ac:dyDescent="0.2"/>
    <row r="868" s="28" customFormat="1" ht="15.75" customHeight="1" x14ac:dyDescent="0.2"/>
    <row r="869" s="28" customFormat="1" ht="15.75" customHeight="1" x14ac:dyDescent="0.2"/>
    <row r="870" s="28" customFormat="1" ht="15.75" customHeight="1" x14ac:dyDescent="0.2"/>
    <row r="871" s="28" customFormat="1" ht="15.75" customHeight="1" x14ac:dyDescent="0.2"/>
    <row r="872" s="28" customFormat="1" ht="15.75" customHeight="1" x14ac:dyDescent="0.2"/>
    <row r="873" s="28" customFormat="1" ht="15.75" customHeight="1" x14ac:dyDescent="0.2"/>
    <row r="874" s="28" customFormat="1" ht="15.75" customHeight="1" x14ac:dyDescent="0.2"/>
    <row r="875" s="28" customFormat="1" ht="15.75" customHeight="1" x14ac:dyDescent="0.2"/>
    <row r="876" s="28" customFormat="1" ht="15.75" customHeight="1" x14ac:dyDescent="0.2"/>
    <row r="877" s="28" customFormat="1" ht="15.75" customHeight="1" x14ac:dyDescent="0.2"/>
    <row r="878" s="28" customFormat="1" ht="15.75" customHeight="1" x14ac:dyDescent="0.2"/>
    <row r="879" s="28" customFormat="1" ht="15.75" customHeight="1" x14ac:dyDescent="0.2"/>
    <row r="880" s="28" customFormat="1" ht="15.75" customHeight="1" x14ac:dyDescent="0.2"/>
    <row r="881" s="28" customFormat="1" ht="15.75" customHeight="1" x14ac:dyDescent="0.2"/>
    <row r="882" s="28" customFormat="1" ht="15.75" customHeight="1" x14ac:dyDescent="0.2"/>
    <row r="883" s="28" customFormat="1" ht="15.75" customHeight="1" x14ac:dyDescent="0.2"/>
    <row r="884" s="28" customFormat="1" ht="15.75" customHeight="1" x14ac:dyDescent="0.2"/>
    <row r="885" s="28" customFormat="1" ht="15.75" customHeight="1" x14ac:dyDescent="0.2"/>
    <row r="886" s="28" customFormat="1" ht="15.75" customHeight="1" x14ac:dyDescent="0.2"/>
    <row r="887" s="28" customFormat="1" ht="15.75" customHeight="1" x14ac:dyDescent="0.2"/>
    <row r="888" s="28" customFormat="1" ht="15.75" customHeight="1" x14ac:dyDescent="0.2"/>
    <row r="889" s="28" customFormat="1" ht="15.75" customHeight="1" x14ac:dyDescent="0.2"/>
    <row r="890" s="28" customFormat="1" ht="15.75" customHeight="1" x14ac:dyDescent="0.2"/>
    <row r="891" s="28" customFormat="1" ht="15.75" customHeight="1" x14ac:dyDescent="0.2"/>
    <row r="892" s="28" customFormat="1" ht="15.75" customHeight="1" x14ac:dyDescent="0.2"/>
    <row r="893" s="28" customFormat="1" ht="15.75" customHeight="1" x14ac:dyDescent="0.2"/>
    <row r="894" s="28" customFormat="1" ht="15.75" customHeight="1" x14ac:dyDescent="0.2"/>
    <row r="895" s="28" customFormat="1" ht="15.75" customHeight="1" x14ac:dyDescent="0.2"/>
    <row r="896" s="28" customFormat="1" ht="15.75" customHeight="1" x14ac:dyDescent="0.2"/>
    <row r="897" s="28" customFormat="1" ht="15.75" customHeight="1" x14ac:dyDescent="0.2"/>
    <row r="898" s="28" customFormat="1" ht="15.75" customHeight="1" x14ac:dyDescent="0.2"/>
    <row r="899" s="28" customFormat="1" ht="15.75" customHeight="1" x14ac:dyDescent="0.2"/>
    <row r="900" s="28" customFormat="1" ht="15.75" customHeight="1" x14ac:dyDescent="0.2"/>
    <row r="901" s="28" customFormat="1" ht="15.75" customHeight="1" x14ac:dyDescent="0.2"/>
    <row r="902" s="28" customFormat="1" ht="15.75" customHeight="1" x14ac:dyDescent="0.2"/>
    <row r="903" s="28" customFormat="1" ht="15.75" customHeight="1" x14ac:dyDescent="0.2"/>
    <row r="904" s="28" customFormat="1" ht="15.75" customHeight="1" x14ac:dyDescent="0.2"/>
    <row r="905" s="28" customFormat="1" ht="15.75" customHeight="1" x14ac:dyDescent="0.2"/>
    <row r="906" s="28" customFormat="1" ht="15.75" customHeight="1" x14ac:dyDescent="0.2"/>
    <row r="907" s="28" customFormat="1" ht="15.75" customHeight="1" x14ac:dyDescent="0.2"/>
    <row r="908" s="28" customFormat="1" ht="15.75" customHeight="1" x14ac:dyDescent="0.2"/>
    <row r="909" s="28" customFormat="1" ht="15.75" customHeight="1" x14ac:dyDescent="0.2"/>
    <row r="910" s="28" customFormat="1" ht="15.75" customHeight="1" x14ac:dyDescent="0.2"/>
    <row r="911" s="28" customFormat="1" ht="15.75" customHeight="1" x14ac:dyDescent="0.2"/>
    <row r="912" s="28" customFormat="1" ht="15.75" customHeight="1" x14ac:dyDescent="0.2"/>
    <row r="913" s="28" customFormat="1" ht="15.75" customHeight="1" x14ac:dyDescent="0.2"/>
    <row r="914" s="28" customFormat="1" ht="15.75" customHeight="1" x14ac:dyDescent="0.2"/>
    <row r="915" s="28" customFormat="1" ht="15.75" customHeight="1" x14ac:dyDescent="0.2"/>
    <row r="916" s="28" customFormat="1" ht="15.75" customHeight="1" x14ac:dyDescent="0.2"/>
    <row r="917" s="28" customFormat="1" ht="15.75" customHeight="1" x14ac:dyDescent="0.2"/>
    <row r="918" s="28" customFormat="1" ht="15.75" customHeight="1" x14ac:dyDescent="0.2"/>
    <row r="919" s="28" customFormat="1" ht="15.75" customHeight="1" x14ac:dyDescent="0.2"/>
    <row r="920" s="28" customFormat="1" ht="15.75" customHeight="1" x14ac:dyDescent="0.2"/>
    <row r="921" s="28" customFormat="1" ht="15.75" customHeight="1" x14ac:dyDescent="0.2"/>
    <row r="922" s="28" customFormat="1" ht="15.75" customHeight="1" x14ac:dyDescent="0.2"/>
    <row r="923" s="28" customFormat="1" ht="15.75" customHeight="1" x14ac:dyDescent="0.2"/>
    <row r="924" s="28" customFormat="1" ht="15.75" customHeight="1" x14ac:dyDescent="0.2"/>
    <row r="925" s="28" customFormat="1" ht="15.75" customHeight="1" x14ac:dyDescent="0.2"/>
    <row r="926" s="28" customFormat="1" ht="15.75" customHeight="1" x14ac:dyDescent="0.2"/>
    <row r="927" s="28" customFormat="1" ht="15.75" customHeight="1" x14ac:dyDescent="0.2"/>
    <row r="928" s="28" customFormat="1" ht="15.75" customHeight="1" x14ac:dyDescent="0.2"/>
    <row r="929" s="28" customFormat="1" ht="15.75" customHeight="1" x14ac:dyDescent="0.2"/>
    <row r="930" s="28" customFormat="1" ht="15.75" customHeight="1" x14ac:dyDescent="0.2"/>
    <row r="931" s="28" customFormat="1" ht="15.75" customHeight="1" x14ac:dyDescent="0.2"/>
    <row r="932" s="28" customFormat="1" ht="15.75" customHeight="1" x14ac:dyDescent="0.2"/>
    <row r="933" s="28" customFormat="1" ht="15.75" customHeight="1" x14ac:dyDescent="0.2"/>
    <row r="934" s="28" customFormat="1" ht="15.75" customHeight="1" x14ac:dyDescent="0.2"/>
    <row r="935" s="28" customFormat="1" ht="15.75" customHeight="1" x14ac:dyDescent="0.2"/>
    <row r="936" s="28" customFormat="1" ht="15.75" customHeight="1" x14ac:dyDescent="0.2"/>
    <row r="937" s="28" customFormat="1" ht="15.75" customHeight="1" x14ac:dyDescent="0.2"/>
    <row r="938" s="28" customFormat="1" ht="15.75" customHeight="1" x14ac:dyDescent="0.2"/>
    <row r="939" s="28" customFormat="1" ht="15.75" customHeight="1" x14ac:dyDescent="0.2"/>
    <row r="940" s="28" customFormat="1" ht="15.75" customHeight="1" x14ac:dyDescent="0.2"/>
    <row r="941" s="28" customFormat="1" ht="15.75" customHeight="1" x14ac:dyDescent="0.2"/>
    <row r="942" s="28" customFormat="1" ht="15.75" customHeight="1" x14ac:dyDescent="0.2"/>
    <row r="943" s="28" customFormat="1" ht="15.75" customHeight="1" x14ac:dyDescent="0.2"/>
    <row r="944" s="28" customFormat="1" ht="15.75" customHeight="1" x14ac:dyDescent="0.2"/>
    <row r="945" s="28" customFormat="1" ht="15.75" customHeight="1" x14ac:dyDescent="0.2"/>
    <row r="946" s="28" customFormat="1" ht="15.75" customHeight="1" x14ac:dyDescent="0.2"/>
    <row r="947" s="28" customFormat="1" ht="15.75" customHeight="1" x14ac:dyDescent="0.2"/>
    <row r="948" s="28" customFormat="1" ht="15.75" customHeight="1" x14ac:dyDescent="0.2"/>
    <row r="949" s="28" customFormat="1" ht="15.75" customHeight="1" x14ac:dyDescent="0.2"/>
    <row r="950" s="28" customFormat="1" ht="15.75" customHeight="1" x14ac:dyDescent="0.2"/>
    <row r="951" s="28" customFormat="1" ht="15.75" customHeight="1" x14ac:dyDescent="0.2"/>
    <row r="952" s="28" customFormat="1" ht="15.75" customHeight="1" x14ac:dyDescent="0.2"/>
    <row r="953" s="28" customFormat="1" ht="15.75" customHeight="1" x14ac:dyDescent="0.2"/>
    <row r="954" s="28" customFormat="1" ht="15.75" customHeight="1" x14ac:dyDescent="0.2"/>
    <row r="955" s="28" customFormat="1" ht="15.75" customHeight="1" x14ac:dyDescent="0.2"/>
    <row r="956" s="28" customFormat="1" ht="15.75" customHeight="1" x14ac:dyDescent="0.2"/>
    <row r="957" s="28" customFormat="1" ht="15.75" customHeight="1" x14ac:dyDescent="0.2"/>
    <row r="958" s="28" customFormat="1" ht="15.75" customHeight="1" x14ac:dyDescent="0.2"/>
    <row r="959" s="28" customFormat="1" ht="15.75" customHeight="1" x14ac:dyDescent="0.2"/>
    <row r="960" s="28" customFormat="1" ht="15.75" customHeight="1" x14ac:dyDescent="0.2"/>
    <row r="961" s="28" customFormat="1" ht="15.75" customHeight="1" x14ac:dyDescent="0.2"/>
    <row r="962" s="28" customFormat="1" ht="15.75" customHeight="1" x14ac:dyDescent="0.2"/>
    <row r="963" s="28" customFormat="1" ht="15.75" customHeight="1" x14ac:dyDescent="0.2"/>
    <row r="964" s="28" customFormat="1" ht="15.75" customHeight="1" x14ac:dyDescent="0.2"/>
    <row r="965" s="28" customFormat="1" ht="15.75" customHeight="1" x14ac:dyDescent="0.2"/>
    <row r="966" s="28" customFormat="1" ht="15.75" customHeight="1" x14ac:dyDescent="0.2"/>
    <row r="967" s="28" customFormat="1" ht="15.75" customHeight="1" x14ac:dyDescent="0.2"/>
    <row r="968" s="28" customFormat="1" ht="15.75" customHeight="1" x14ac:dyDescent="0.2"/>
    <row r="969" s="28" customFormat="1" ht="15.75" customHeight="1" x14ac:dyDescent="0.2"/>
    <row r="970" s="28" customFormat="1" ht="15.75" customHeight="1" x14ac:dyDescent="0.2"/>
    <row r="971" s="28" customFormat="1" ht="15.75" customHeight="1" x14ac:dyDescent="0.2"/>
    <row r="972" s="28" customFormat="1" ht="15.75" customHeight="1" x14ac:dyDescent="0.2"/>
    <row r="973" s="28" customFormat="1" ht="15.75" customHeight="1" x14ac:dyDescent="0.2"/>
    <row r="974" s="28" customFormat="1" ht="15.75" customHeight="1" x14ac:dyDescent="0.2"/>
    <row r="975" s="28" customFormat="1" ht="15.75" customHeight="1" x14ac:dyDescent="0.2"/>
    <row r="976" s="28" customFormat="1" ht="15.75" customHeight="1" x14ac:dyDescent="0.2"/>
    <row r="977" s="28" customFormat="1" ht="15.75" customHeight="1" x14ac:dyDescent="0.2"/>
    <row r="978" s="28" customFormat="1" ht="15.75" customHeight="1" x14ac:dyDescent="0.2"/>
    <row r="979" s="28" customFormat="1" ht="15.75" customHeight="1" x14ac:dyDescent="0.2"/>
    <row r="980" s="28" customFormat="1" ht="15.75" customHeight="1" x14ac:dyDescent="0.2"/>
    <row r="981" s="28" customFormat="1" ht="15.75" customHeight="1" x14ac:dyDescent="0.2"/>
    <row r="982" s="28" customFormat="1" ht="15.75" customHeight="1" x14ac:dyDescent="0.2"/>
    <row r="983" s="28" customFormat="1" ht="15.75" customHeight="1" x14ac:dyDescent="0.2"/>
    <row r="984" s="28" customFormat="1" ht="15.75" customHeight="1" x14ac:dyDescent="0.2"/>
    <row r="985" s="28" customFormat="1" ht="15.75" customHeight="1" x14ac:dyDescent="0.2"/>
    <row r="986" s="28" customFormat="1" ht="15.75" customHeight="1" x14ac:dyDescent="0.2"/>
    <row r="987" s="28" customFormat="1" ht="15.75" customHeight="1" x14ac:dyDescent="0.2"/>
    <row r="988" s="28" customFormat="1" ht="15.75" customHeight="1" x14ac:dyDescent="0.2"/>
    <row r="989" s="28" customFormat="1" ht="15.75" customHeight="1" x14ac:dyDescent="0.2"/>
    <row r="990" s="28" customFormat="1" ht="15.75" customHeight="1" x14ac:dyDescent="0.2"/>
    <row r="991" s="28" customFormat="1" ht="15.75" customHeight="1" x14ac:dyDescent="0.2"/>
    <row r="992" s="28" customFormat="1" ht="15.75" customHeight="1" x14ac:dyDescent="0.2"/>
    <row r="993" s="28" customFormat="1" ht="15.75" customHeight="1" x14ac:dyDescent="0.2"/>
    <row r="994" s="28" customFormat="1" ht="15.75" customHeight="1" x14ac:dyDescent="0.2"/>
    <row r="995" s="28" customFormat="1" ht="15.75" customHeight="1" x14ac:dyDescent="0.2"/>
    <row r="996" s="28" customFormat="1" ht="15.75" customHeight="1" x14ac:dyDescent="0.2"/>
    <row r="997" s="28" customFormat="1" ht="15.75" customHeight="1" x14ac:dyDescent="0.2"/>
    <row r="998" s="28" customFormat="1" ht="15.75" customHeight="1" x14ac:dyDescent="0.2"/>
    <row r="999" s="28" customFormat="1" ht="15.75" customHeight="1" x14ac:dyDescent="0.2"/>
    <row r="1000" s="28" customFormat="1" ht="15.75" customHeight="1" x14ac:dyDescent="0.2"/>
  </sheetData>
  <mergeCells count="1">
    <mergeCell ref="B2:H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FCF</vt:lpstr>
      <vt:lpstr>WACC</vt:lpstr>
      <vt:lpstr>Terminal Value</vt:lpstr>
      <vt:lpstr>Discounting</vt:lpstr>
      <vt:lpstr>EV to Equity Value</vt:lpstr>
      <vt:lpstr>FULL DCF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RESTELLI</dc:creator>
  <cp:lastModifiedBy>Roberto Restelli</cp:lastModifiedBy>
  <dcterms:created xsi:type="dcterms:W3CDTF">2025-07-12T16:03:23Z</dcterms:created>
  <dcterms:modified xsi:type="dcterms:W3CDTF">2025-11-03T05:04:39Z</dcterms:modified>
</cp:coreProperties>
</file>