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. SimTrade\0.  Blog SimTrade\1. Billets en cours de redaction\2025-10 Yann TANGUY - Rattrapage BBA\1. Modern portfolio theory\V3\"/>
    </mc:Choice>
  </mc:AlternateContent>
  <xr:revisionPtr revIDLastSave="0" documentId="13_ncr:1_{391E1277-E908-44C3-AE6D-B152C12C3C7C}" xr6:coauthVersionLast="47" xr6:coauthVersionMax="47" xr10:uidLastSave="{00000000-0000-0000-0000-000000000000}"/>
  <bookViews>
    <workbookView xWindow="-108" yWindow="-108" windowWidth="30936" windowHeight="16896" xr2:uid="{B3D0DA0F-E3E0-4672-931C-5CD06172E5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1" l="1"/>
  <c r="S40" i="1"/>
  <c r="S39" i="1"/>
  <c r="S38" i="1"/>
  <c r="S37" i="1"/>
  <c r="S36" i="1"/>
  <c r="D41" i="1"/>
  <c r="D40" i="1"/>
  <c r="D39" i="1"/>
  <c r="D38" i="1"/>
  <c r="D37" i="1"/>
  <c r="D36" i="1"/>
  <c r="S12" i="1" l="1"/>
  <c r="D12" i="1"/>
  <c r="R17" i="1"/>
  <c r="R16" i="1"/>
  <c r="S13" i="1"/>
  <c r="S14" i="1" s="1"/>
  <c r="R13" i="1"/>
  <c r="R14" i="1" s="1"/>
  <c r="R12" i="1"/>
  <c r="S21" i="1"/>
  <c r="S22" i="1"/>
  <c r="S23" i="1"/>
  <c r="S24" i="1"/>
  <c r="S25" i="1"/>
  <c r="S26" i="1"/>
  <c r="C17" i="1"/>
  <c r="D26" i="1"/>
  <c r="V68" i="1" s="1"/>
  <c r="W68" i="1" s="1"/>
  <c r="D21" i="1"/>
  <c r="R46" i="1" s="1"/>
  <c r="S46" i="1" s="1"/>
  <c r="D23" i="1"/>
  <c r="R57" i="1" s="1"/>
  <c r="S57" i="1" s="1"/>
  <c r="D24" i="1"/>
  <c r="V58" i="1" s="1"/>
  <c r="W58" i="1" s="1"/>
  <c r="D25" i="1"/>
  <c r="R69" i="1" s="1"/>
  <c r="S69" i="1" s="1"/>
  <c r="D22" i="1"/>
  <c r="V46" i="1" s="1"/>
  <c r="W46" i="1" s="1"/>
  <c r="C16" i="1"/>
  <c r="C13" i="1"/>
  <c r="C12" i="1"/>
  <c r="E38" i="1" s="1"/>
  <c r="E37" i="1" l="1"/>
  <c r="E36" i="1"/>
  <c r="T23" i="1"/>
  <c r="T41" i="1"/>
  <c r="T39" i="1"/>
  <c r="T38" i="1"/>
  <c r="T37" i="1"/>
  <c r="T40" i="1"/>
  <c r="T36" i="1"/>
  <c r="E41" i="1"/>
  <c r="E40" i="1"/>
  <c r="E39" i="1"/>
  <c r="E21" i="1"/>
  <c r="T22" i="1"/>
  <c r="T26" i="1"/>
  <c r="T25" i="1"/>
  <c r="T24" i="1"/>
  <c r="V69" i="1"/>
  <c r="W69" i="1" s="1"/>
  <c r="V49" i="1"/>
  <c r="W49" i="1" s="1"/>
  <c r="V47" i="1"/>
  <c r="W47" i="1" s="1"/>
  <c r="V71" i="1"/>
  <c r="W71" i="1" s="1"/>
  <c r="V59" i="1"/>
  <c r="W59" i="1" s="1"/>
  <c r="R72" i="1"/>
  <c r="S72" i="1" s="1"/>
  <c r="R70" i="1"/>
  <c r="S70" i="1" s="1"/>
  <c r="R68" i="1"/>
  <c r="S68" i="1" s="1"/>
  <c r="R60" i="1"/>
  <c r="S60" i="1" s="1"/>
  <c r="R58" i="1"/>
  <c r="S58" i="1" s="1"/>
  <c r="R50" i="1"/>
  <c r="S50" i="1" s="1"/>
  <c r="R48" i="1"/>
  <c r="S48" i="1" s="1"/>
  <c r="V61" i="1"/>
  <c r="W61" i="1" s="1"/>
  <c r="C49" i="1"/>
  <c r="D49" i="1" s="1"/>
  <c r="C48" i="1"/>
  <c r="D48" i="1" s="1"/>
  <c r="R71" i="1"/>
  <c r="S71" i="1" s="1"/>
  <c r="R61" i="1"/>
  <c r="S61" i="1" s="1"/>
  <c r="R59" i="1"/>
  <c r="S59" i="1" s="1"/>
  <c r="R49" i="1"/>
  <c r="S49" i="1" s="1"/>
  <c r="R47" i="1"/>
  <c r="S47" i="1" s="1"/>
  <c r="V57" i="1"/>
  <c r="W57" i="1" s="1"/>
  <c r="V72" i="1"/>
  <c r="W72" i="1" s="1"/>
  <c r="V70" i="1"/>
  <c r="W70" i="1" s="1"/>
  <c r="V60" i="1"/>
  <c r="W60" i="1" s="1"/>
  <c r="V50" i="1"/>
  <c r="W50" i="1" s="1"/>
  <c r="V48" i="1"/>
  <c r="W48" i="1" s="1"/>
  <c r="G60" i="1"/>
  <c r="H60" i="1" s="1"/>
  <c r="C47" i="1"/>
  <c r="D47" i="1" s="1"/>
  <c r="G46" i="1"/>
  <c r="H46" i="1" s="1"/>
  <c r="C61" i="1"/>
  <c r="D61" i="1" s="1"/>
  <c r="C57" i="1"/>
  <c r="D57" i="1" s="1"/>
  <c r="C60" i="1"/>
  <c r="D60" i="1" s="1"/>
  <c r="C46" i="1"/>
  <c r="D46" i="1" s="1"/>
  <c r="E22" i="1"/>
  <c r="G57" i="1"/>
  <c r="H57" i="1" s="1"/>
  <c r="C59" i="1"/>
  <c r="D59" i="1" s="1"/>
  <c r="G50" i="1"/>
  <c r="H50" i="1" s="1"/>
  <c r="G61" i="1"/>
  <c r="H61" i="1" s="1"/>
  <c r="C72" i="1"/>
  <c r="D72" i="1" s="1"/>
  <c r="G72" i="1"/>
  <c r="H72" i="1" s="1"/>
  <c r="E23" i="1"/>
  <c r="E25" i="1"/>
  <c r="C71" i="1"/>
  <c r="D71" i="1" s="1"/>
  <c r="E24" i="1"/>
  <c r="U24" i="1"/>
  <c r="V24" i="1" s="1"/>
  <c r="G49" i="1"/>
  <c r="H49" i="1" s="1"/>
  <c r="G70" i="1"/>
  <c r="H70" i="1" s="1"/>
  <c r="G68" i="1"/>
  <c r="H68" i="1" s="1"/>
  <c r="E26" i="1"/>
  <c r="G71" i="1"/>
  <c r="H71" i="1" s="1"/>
  <c r="C68" i="1"/>
  <c r="D68" i="1" s="1"/>
  <c r="G48" i="1"/>
  <c r="H48" i="1" s="1"/>
  <c r="G59" i="1"/>
  <c r="H59" i="1" s="1"/>
  <c r="C70" i="1"/>
  <c r="D70" i="1" s="1"/>
  <c r="G47" i="1"/>
  <c r="H47" i="1" s="1"/>
  <c r="C58" i="1"/>
  <c r="D58" i="1" s="1"/>
  <c r="G58" i="1"/>
  <c r="H58" i="1" s="1"/>
  <c r="C69" i="1"/>
  <c r="D69" i="1" s="1"/>
  <c r="G69" i="1"/>
  <c r="H69" i="1" s="1"/>
  <c r="C50" i="1"/>
  <c r="D50" i="1" s="1"/>
  <c r="T21" i="1"/>
  <c r="U26" i="1"/>
  <c r="V26" i="1" s="1"/>
  <c r="U25" i="1"/>
  <c r="V25" i="1" s="1"/>
  <c r="U23" i="1"/>
  <c r="V23" i="1" s="1"/>
  <c r="U22" i="1"/>
  <c r="V22" i="1" s="1"/>
  <c r="U21" i="1"/>
  <c r="V21" i="1" s="1"/>
  <c r="C14" i="1"/>
  <c r="D13" i="1"/>
  <c r="D14" i="1" s="1"/>
  <c r="W23" i="1" l="1"/>
  <c r="W24" i="1"/>
  <c r="F64" i="1"/>
  <c r="F39" i="1" s="1"/>
  <c r="B64" i="1"/>
  <c r="F38" i="1" s="1"/>
  <c r="W26" i="1"/>
  <c r="W25" i="1"/>
  <c r="W22" i="1"/>
  <c r="F53" i="1"/>
  <c r="F37" i="1" s="1"/>
  <c r="W21" i="1"/>
  <c r="U53" i="1"/>
  <c r="U37" i="1" s="1"/>
  <c r="B53" i="1"/>
  <c r="F36" i="1" s="1"/>
  <c r="U64" i="1"/>
  <c r="U39" i="1" s="1"/>
  <c r="Q53" i="1"/>
  <c r="U36" i="1" s="1"/>
  <c r="Q75" i="1"/>
  <c r="U40" i="1" s="1"/>
  <c r="B75" i="1"/>
  <c r="F40" i="1" s="1"/>
  <c r="F75" i="1"/>
  <c r="F41" i="1" s="1"/>
  <c r="Q64" i="1"/>
  <c r="U38" i="1" s="1"/>
  <c r="U75" i="1"/>
  <c r="U41" i="1" s="1"/>
  <c r="F23" i="1"/>
  <c r="G23" i="1" s="1"/>
  <c r="H23" i="1" s="1"/>
  <c r="F24" i="1"/>
  <c r="G24" i="1" s="1"/>
  <c r="H24" i="1" s="1"/>
  <c r="F25" i="1"/>
  <c r="G25" i="1" s="1"/>
  <c r="H25" i="1" s="1"/>
  <c r="F26" i="1"/>
  <c r="G26" i="1" s="1"/>
  <c r="H26" i="1" s="1"/>
  <c r="F22" i="1"/>
  <c r="G22" i="1" s="1"/>
  <c r="H22" i="1" s="1"/>
  <c r="F21" i="1"/>
  <c r="G21" i="1" s="1"/>
  <c r="H21" i="1" s="1"/>
</calcChain>
</file>

<file path=xl/sharedStrings.xml><?xml version="1.0" encoding="utf-8"?>
<sst xmlns="http://schemas.openxmlformats.org/spreadsheetml/2006/main" count="131" uniqueCount="28">
  <si>
    <t>Asset A</t>
  </si>
  <si>
    <t>Asset B</t>
  </si>
  <si>
    <t>MPT</t>
  </si>
  <si>
    <t>PMPT</t>
  </si>
  <si>
    <t>MAR</t>
  </si>
  <si>
    <t>Portfolio returns</t>
  </si>
  <si>
    <t>MAR excess return</t>
  </si>
  <si>
    <t>Downside Deviation</t>
  </si>
  <si>
    <t>Period</t>
  </si>
  <si>
    <t>Portfolio 1</t>
  </si>
  <si>
    <t>Portfolio 2</t>
  </si>
  <si>
    <t>Var</t>
  </si>
  <si>
    <t>A and B Cov</t>
  </si>
  <si>
    <t>Portfolio 3</t>
  </si>
  <si>
    <t>Portfolio 4</t>
  </si>
  <si>
    <t>Portfolio 5</t>
  </si>
  <si>
    <t>Portfolio 6</t>
  </si>
  <si>
    <t>StDev</t>
  </si>
  <si>
    <t>Avg Return</t>
  </si>
  <si>
    <t>A and B Corr</t>
  </si>
  <si>
    <t>Example 1</t>
  </si>
  <si>
    <t>Example 2</t>
  </si>
  <si>
    <t>Higly correlated assets</t>
  </si>
  <si>
    <t>Non-correlated assets</t>
  </si>
  <si>
    <t>Sharpe Ratio</t>
  </si>
  <si>
    <t>Asset A Weight</t>
  </si>
  <si>
    <t>Asset B Weight</t>
  </si>
  <si>
    <t>Modern Portfolio Theory (MPT) and how Post-Modern Portfolio Theory (PMPT)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</si>
</sst>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rgb="FFFF0000"/>
      <name val="Aptos Narrow"/>
      <scheme val="minor"/>
    </font>
    <font>
      <sz val="12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E2D5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1" xfId="0" applyFill="1" applyBorder="1"/>
    <xf numFmtId="10" fontId="0" fillId="2" borderId="1" xfId="1" applyNumberFormat="1" applyFont="1" applyFill="1" applyBorder="1"/>
    <xf numFmtId="9" fontId="0" fillId="0" borderId="1" xfId="1" applyFont="1" applyBorder="1"/>
    <xf numFmtId="164" fontId="0" fillId="0" borderId="1" xfId="1" applyNumberFormat="1" applyFont="1" applyBorder="1"/>
    <xf numFmtId="10" fontId="0" fillId="0" borderId="1" xfId="1" applyNumberFormat="1" applyFont="1" applyBorder="1"/>
    <xf numFmtId="0" fontId="0" fillId="3" borderId="1" xfId="0" applyFill="1" applyBorder="1"/>
    <xf numFmtId="10" fontId="0" fillId="3" borderId="1" xfId="1" applyNumberFormat="1" applyFont="1" applyFill="1" applyBorder="1"/>
    <xf numFmtId="0" fontId="3" fillId="0" borderId="2" xfId="0" applyFont="1" applyBorder="1"/>
    <xf numFmtId="0" fontId="3" fillId="0" borderId="4" xfId="0" applyFont="1" applyBorder="1"/>
    <xf numFmtId="0" fontId="0" fillId="3" borderId="4" xfId="0" applyFill="1" applyBorder="1"/>
    <xf numFmtId="164" fontId="0" fillId="3" borderId="4" xfId="1" applyNumberFormat="1" applyFont="1" applyFill="1" applyBorder="1"/>
    <xf numFmtId="164" fontId="0" fillId="3" borderId="0" xfId="1" applyNumberFormat="1" applyFont="1" applyFill="1" applyBorder="1"/>
    <xf numFmtId="0" fontId="4" fillId="0" borderId="3" xfId="0" applyFont="1" applyBorder="1"/>
    <xf numFmtId="0" fontId="5" fillId="4" borderId="1" xfId="0" applyFont="1" applyFill="1" applyBorder="1"/>
    <xf numFmtId="165" fontId="5" fillId="4" borderId="9" xfId="0" applyNumberFormat="1" applyFont="1" applyFill="1" applyBorder="1"/>
    <xf numFmtId="164" fontId="0" fillId="0" borderId="0" xfId="0" applyNumberFormat="1"/>
    <xf numFmtId="0" fontId="0" fillId="0" borderId="8" xfId="0" applyBorder="1"/>
    <xf numFmtId="164" fontId="0" fillId="0" borderId="1" xfId="0" applyNumberFormat="1" applyBorder="1"/>
    <xf numFmtId="0" fontId="0" fillId="0" borderId="10" xfId="0" applyBorder="1"/>
    <xf numFmtId="0" fontId="0" fillId="3" borderId="0" xfId="0" applyFill="1"/>
    <xf numFmtId="0" fontId="6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Diversification effect on Sharpe Ratio (High</a:t>
            </a:r>
            <a:r>
              <a:rPr lang="en-US" baseline="0"/>
              <a:t> correlation)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Sheet1!$H$21:$H$26</c:f>
              <c:numCache>
                <c:formatCode>0.000</c:formatCode>
                <c:ptCount val="6"/>
                <c:pt idx="0">
                  <c:v>0.56835586666031035</c:v>
                </c:pt>
                <c:pt idx="1">
                  <c:v>0.63887968323799016</c:v>
                </c:pt>
                <c:pt idx="2">
                  <c:v>0.65358401580486192</c:v>
                </c:pt>
                <c:pt idx="3">
                  <c:v>0.65032595585463515</c:v>
                </c:pt>
                <c:pt idx="4">
                  <c:v>0.64241454243179796</c:v>
                </c:pt>
                <c:pt idx="5">
                  <c:v>0.63397072768279839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E-D64C-B28F-6FA3911C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439744"/>
        <c:axId val="363441088"/>
      </c:lineChart>
      <c:catAx>
        <c:axId val="3634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41088"/>
        <c:crosses val="autoZero"/>
        <c:auto val="1"/>
        <c:lblAlgn val="ctr"/>
        <c:lblOffset val="100"/>
        <c:noMultiLvlLbl val="0"/>
      </c:catAx>
      <c:valAx>
        <c:axId val="36344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3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Diversification effect on Sharpe Ratio (Low correlation)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Sheet1!$W$21:$W$26</c:f>
              <c:numCache>
                <c:formatCode>0.000</c:formatCode>
                <c:ptCount val="6"/>
                <c:pt idx="0">
                  <c:v>0.49761335152811936</c:v>
                </c:pt>
                <c:pt idx="1">
                  <c:v>1.4645040518764247</c:v>
                </c:pt>
                <c:pt idx="2">
                  <c:v>1.2820853925448088</c:v>
                </c:pt>
                <c:pt idx="3">
                  <c:v>0.89180807207991852</c:v>
                </c:pt>
                <c:pt idx="4">
                  <c:v>0.72292306106192283</c:v>
                </c:pt>
                <c:pt idx="5">
                  <c:v>0.63397072768279839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5-DA43-91AB-7B958AE7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888704"/>
        <c:axId val="682885120"/>
      </c:lineChart>
      <c:catAx>
        <c:axId val="68288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885120"/>
        <c:crosses val="autoZero"/>
        <c:auto val="1"/>
        <c:lblAlgn val="ctr"/>
        <c:lblOffset val="100"/>
        <c:noMultiLvlLbl val="0"/>
      </c:catAx>
      <c:valAx>
        <c:axId val="6828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88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Diversification effect on Downside</a:t>
            </a:r>
            <a:r>
              <a:rPr lang="en-US" baseline="0"/>
              <a:t> Deviation (High correlation)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Sheet1!$F$36:$F$41</c:f>
              <c:numCache>
                <c:formatCode>0.0%</c:formatCode>
                <c:ptCount val="6"/>
                <c:pt idx="0">
                  <c:v>0.69426219830839131</c:v>
                </c:pt>
                <c:pt idx="1">
                  <c:v>0.68620696586379826</c:v>
                </c:pt>
                <c:pt idx="2">
                  <c:v>0.69593103106557908</c:v>
                </c:pt>
                <c:pt idx="3">
                  <c:v>0.7093095234099146</c:v>
                </c:pt>
                <c:pt idx="4">
                  <c:v>0.72365737749296799</c:v>
                </c:pt>
                <c:pt idx="5">
                  <c:v>0.73891812807644663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6-4945-B62F-B88E04A2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958592"/>
        <c:axId val="284962624"/>
      </c:lineChart>
      <c:catAx>
        <c:axId val="28495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62624"/>
        <c:crosses val="autoZero"/>
        <c:auto val="1"/>
        <c:lblAlgn val="ctr"/>
        <c:lblOffset val="100"/>
        <c:noMultiLvlLbl val="0"/>
      </c:catAx>
      <c:valAx>
        <c:axId val="2849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5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Diversification effect on Downside Deviation (Low correlation)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Sheet1!$U$36:$U$41</c:f>
              <c:numCache>
                <c:formatCode>0.0%</c:formatCode>
                <c:ptCount val="6"/>
                <c:pt idx="0">
                  <c:v>0.71274118724821844</c:v>
                </c:pt>
                <c:pt idx="1">
                  <c:v>0.46870033070182493</c:v>
                </c:pt>
                <c:pt idx="2">
                  <c:v>0.4174206511422261</c:v>
                </c:pt>
                <c:pt idx="3">
                  <c:v>0.49549974772950189</c:v>
                </c:pt>
                <c:pt idx="4">
                  <c:v>0.61488210252047504</c:v>
                </c:pt>
                <c:pt idx="5">
                  <c:v>0.73891812807644663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E-9646-8F30-349F353F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743424"/>
        <c:axId val="363755968"/>
      </c:lineChart>
      <c:catAx>
        <c:axId val="36374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755968"/>
        <c:crosses val="autoZero"/>
        <c:auto val="1"/>
        <c:lblAlgn val="ctr"/>
        <c:lblOffset val="100"/>
        <c:noMultiLvlLbl val="0"/>
      </c:catAx>
      <c:valAx>
        <c:axId val="36375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74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80447</xdr:colOff>
      <xdr:row>14</xdr:row>
      <xdr:rowOff>123455</xdr:rowOff>
    </xdr:from>
    <xdr:to>
      <xdr:col>11</xdr:col>
      <xdr:colOff>458493</xdr:colOff>
      <xdr:row>28</xdr:row>
      <xdr:rowOff>79153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DEC31A-4A84-4040-D319-3D797AA61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728165</xdr:colOff>
      <xdr:row>14</xdr:row>
      <xdr:rowOff>170597</xdr:rowOff>
    </xdr:from>
    <xdr:to>
      <xdr:col>15</xdr:col>
      <xdr:colOff>1138167</xdr:colOff>
      <xdr:row>28</xdr:row>
      <xdr:rowOff>158844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EB9092-B858-79FC-4216-4D330A66B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129490</xdr:colOff>
      <xdr:row>34</xdr:row>
      <xdr:rowOff>25577</xdr:rowOff>
    </xdr:from>
    <xdr:to>
      <xdr:col>11</xdr:col>
      <xdr:colOff>517961</xdr:colOff>
      <xdr:row>48</xdr:row>
      <xdr:rowOff>49483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9A67E5-F65C-72FE-11FF-0E70B58B8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561174</xdr:colOff>
      <xdr:row>17</xdr:row>
      <xdr:rowOff>37553</xdr:rowOff>
    </xdr:from>
    <xdr:ext cx="882678" cy="233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1B98408-3CC6-4A00-2299-C4C5D2925708}"/>
            </a:ext>
          </a:extLst>
        </xdr:cNvPr>
        <xdr:cNvSpPr txBox="1"/>
      </xdr:nvSpPr>
      <xdr:spPr>
        <a:xfrm>
          <a:off x="15023477" y="3312441"/>
          <a:ext cx="88267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i="1"/>
            <a:t>Higher is better</a:t>
          </a:r>
        </a:p>
      </xdr:txBody>
    </xdr:sp>
    <xdr:clientData/>
  </xdr:oneCellAnchor>
  <xdr:oneCellAnchor>
    <xdr:from>
      <xdr:col>10</xdr:col>
      <xdr:colOff>638220</xdr:colOff>
      <xdr:row>36</xdr:row>
      <xdr:rowOff>148444</xdr:rowOff>
    </xdr:from>
    <xdr:ext cx="876202" cy="233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35E329-127D-934C-B177-6849BAA1F840}"/>
            </a:ext>
          </a:extLst>
        </xdr:cNvPr>
        <xdr:cNvSpPr txBox="1"/>
      </xdr:nvSpPr>
      <xdr:spPr>
        <a:xfrm>
          <a:off x="15103146" y="7002709"/>
          <a:ext cx="87620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i="1"/>
            <a:t>Lower  is better</a:t>
          </a:r>
        </a:p>
      </xdr:txBody>
    </xdr:sp>
    <xdr:clientData/>
  </xdr:oneCellAnchor>
  <xdr:twoCellAnchor>
    <xdr:from>
      <xdr:col>11</xdr:col>
      <xdr:colOff>695527</xdr:colOff>
      <xdr:row>34</xdr:row>
      <xdr:rowOff>25525</xdr:rowOff>
    </xdr:from>
    <xdr:to>
      <xdr:col>15</xdr:col>
      <xdr:colOff>1127772</xdr:colOff>
      <xdr:row>48</xdr:row>
      <xdr:rowOff>167415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BF1758-05C1-47E6-96FB-AA0A845FE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15</xdr:col>
      <xdr:colOff>233417</xdr:colOff>
      <xdr:row>17</xdr:row>
      <xdr:rowOff>78947</xdr:rowOff>
    </xdr:from>
    <xdr:ext cx="882678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31925A9-D161-1047-89CA-CAADF2E4BEFE}"/>
            </a:ext>
          </a:extLst>
        </xdr:cNvPr>
        <xdr:cNvSpPr txBox="1"/>
      </xdr:nvSpPr>
      <xdr:spPr>
        <a:xfrm>
          <a:off x="19019257" y="3360627"/>
          <a:ext cx="88267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i="1"/>
            <a:t>Higher is better</a:t>
          </a:r>
        </a:p>
      </xdr:txBody>
    </xdr:sp>
    <xdr:clientData/>
  </xdr:oneCellAnchor>
  <xdr:oneCellAnchor>
    <xdr:from>
      <xdr:col>15</xdr:col>
      <xdr:colOff>219066</xdr:colOff>
      <xdr:row>36</xdr:row>
      <xdr:rowOff>114089</xdr:rowOff>
    </xdr:from>
    <xdr:ext cx="876202" cy="233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AF66BA-795C-5841-BF59-56A755D62376}"/>
            </a:ext>
          </a:extLst>
        </xdr:cNvPr>
        <xdr:cNvSpPr txBox="1"/>
      </xdr:nvSpPr>
      <xdr:spPr>
        <a:xfrm>
          <a:off x="19004906" y="7134649"/>
          <a:ext cx="87620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i="1"/>
            <a:t>Lower  is better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37DF-EB3D-4561-BA4D-BDA5CDDF7073}">
  <dimension ref="A1:W77"/>
  <sheetViews>
    <sheetView tabSelected="1" zoomScale="85" zoomScaleNormal="85" workbookViewId="0">
      <selection activeCell="A2" sqref="A2"/>
    </sheetView>
  </sheetViews>
  <sheetFormatPr baseColWidth="10" defaultColWidth="8.77734375" defaultRowHeight="14.4" x14ac:dyDescent="0.3"/>
  <cols>
    <col min="1" max="1" width="8.77734375" customWidth="1"/>
    <col min="2" max="2" width="15.6640625" bestFit="1" customWidth="1"/>
    <col min="3" max="3" width="13" bestFit="1" customWidth="1"/>
    <col min="4" max="4" width="14.33203125" bestFit="1" customWidth="1"/>
    <col min="5" max="5" width="9" bestFit="1" customWidth="1"/>
    <col min="6" max="6" width="15.6640625" bestFit="1" customWidth="1"/>
    <col min="7" max="7" width="13" bestFit="1" customWidth="1"/>
    <col min="8" max="8" width="19" bestFit="1" customWidth="1"/>
    <col min="9" max="9" width="26.33203125" bestFit="1" customWidth="1"/>
    <col min="10" max="10" width="15.6640625" bestFit="1" customWidth="1"/>
    <col min="11" max="11" width="13" bestFit="1" customWidth="1"/>
    <col min="12" max="12" width="14.33203125" bestFit="1" customWidth="1"/>
    <col min="13" max="13" width="9.109375" bestFit="1" customWidth="1"/>
    <col min="14" max="14" width="17.44140625" bestFit="1" customWidth="1"/>
    <col min="15" max="15" width="14.44140625" bestFit="1" customWidth="1"/>
    <col min="16" max="16" width="16.109375" bestFit="1" customWidth="1"/>
    <col min="17" max="17" width="15.6640625" bestFit="1" customWidth="1"/>
    <col min="18" max="18" width="13" bestFit="1" customWidth="1"/>
    <col min="19" max="19" width="14.33203125" bestFit="1" customWidth="1"/>
    <col min="20" max="20" width="9" bestFit="1" customWidth="1"/>
    <col min="21" max="21" width="15.6640625" bestFit="1" customWidth="1"/>
    <col min="22" max="22" width="13" bestFit="1" customWidth="1"/>
    <col min="23" max="23" width="18.44140625" bestFit="1" customWidth="1"/>
  </cols>
  <sheetData>
    <row r="1" spans="1:23" ht="18" x14ac:dyDescent="0.35">
      <c r="A1" s="26" t="s">
        <v>27</v>
      </c>
    </row>
    <row r="3" spans="1:23" x14ac:dyDescent="0.3">
      <c r="B3" s="13" t="s">
        <v>20</v>
      </c>
      <c r="C3" s="4"/>
      <c r="D3" s="4"/>
      <c r="E3" s="4"/>
      <c r="F3" s="4"/>
      <c r="G3" s="4"/>
      <c r="H3" s="18" t="s">
        <v>22</v>
      </c>
      <c r="Q3" s="13" t="s">
        <v>21</v>
      </c>
      <c r="R3" s="4"/>
      <c r="S3" s="4"/>
      <c r="T3" s="4"/>
      <c r="U3" s="4"/>
      <c r="V3" s="4"/>
      <c r="W3" s="18" t="s">
        <v>23</v>
      </c>
    </row>
    <row r="4" spans="1:23" x14ac:dyDescent="0.3">
      <c r="B4" s="2"/>
      <c r="H4" s="3"/>
      <c r="Q4" s="2"/>
      <c r="W4" s="3"/>
    </row>
    <row r="5" spans="1:23" x14ac:dyDescent="0.3">
      <c r="B5" s="2"/>
      <c r="H5" s="3"/>
      <c r="Q5" s="2"/>
      <c r="W5" s="3"/>
    </row>
    <row r="6" spans="1:23" x14ac:dyDescent="0.3">
      <c r="B6" s="1" t="s">
        <v>8</v>
      </c>
      <c r="C6" s="1" t="s">
        <v>0</v>
      </c>
      <c r="D6" s="1" t="s">
        <v>1</v>
      </c>
      <c r="H6" s="3"/>
      <c r="Q6" s="1" t="s">
        <v>8</v>
      </c>
      <c r="R6" s="1" t="s">
        <v>0</v>
      </c>
      <c r="S6" s="1" t="s">
        <v>1</v>
      </c>
      <c r="W6" s="3"/>
    </row>
    <row r="7" spans="1:23" x14ac:dyDescent="0.3">
      <c r="B7" s="1">
        <v>1</v>
      </c>
      <c r="C7" s="8">
        <v>0.04</v>
      </c>
      <c r="D7" s="8">
        <v>0.17</v>
      </c>
      <c r="H7" s="3"/>
      <c r="Q7" s="1">
        <v>1</v>
      </c>
      <c r="R7" s="8">
        <v>-0.04</v>
      </c>
      <c r="S7" s="8">
        <v>0.17</v>
      </c>
      <c r="W7" s="3"/>
    </row>
    <row r="8" spans="1:23" x14ac:dyDescent="0.3">
      <c r="B8" s="1">
        <v>2</v>
      </c>
      <c r="C8" s="8">
        <v>-0.01</v>
      </c>
      <c r="D8" s="8">
        <v>-0.02</v>
      </c>
      <c r="H8" s="3"/>
      <c r="Q8" s="1">
        <v>2</v>
      </c>
      <c r="R8" s="8">
        <v>0.03</v>
      </c>
      <c r="S8" s="8">
        <v>-0.02</v>
      </c>
      <c r="W8" s="3"/>
    </row>
    <row r="9" spans="1:23" x14ac:dyDescent="0.3">
      <c r="B9" s="1">
        <v>3</v>
      </c>
      <c r="C9" s="8">
        <v>0.08</v>
      </c>
      <c r="D9" s="8">
        <v>0.32</v>
      </c>
      <c r="H9" s="3"/>
      <c r="Q9" s="1">
        <v>3</v>
      </c>
      <c r="R9" s="8">
        <v>-0.01</v>
      </c>
      <c r="S9" s="8">
        <v>0.32</v>
      </c>
      <c r="W9" s="3"/>
    </row>
    <row r="10" spans="1:23" x14ac:dyDescent="0.3">
      <c r="B10" s="1">
        <v>4</v>
      </c>
      <c r="C10" s="8">
        <v>0.09</v>
      </c>
      <c r="D10" s="8">
        <v>0.06</v>
      </c>
      <c r="H10" s="3"/>
      <c r="Q10" s="1">
        <v>4</v>
      </c>
      <c r="R10" s="8">
        <v>0.06</v>
      </c>
      <c r="S10" s="8">
        <v>0.06</v>
      </c>
      <c r="W10" s="3"/>
    </row>
    <row r="11" spans="1:23" x14ac:dyDescent="0.3">
      <c r="B11" s="1">
        <v>5</v>
      </c>
      <c r="C11" s="8">
        <v>-0.04</v>
      </c>
      <c r="D11" s="8">
        <v>-0.05</v>
      </c>
      <c r="H11" s="3"/>
      <c r="Q11" s="1">
        <v>5</v>
      </c>
      <c r="R11" s="8">
        <v>0.09</v>
      </c>
      <c r="S11" s="8">
        <v>-0.05</v>
      </c>
      <c r="W11" s="3"/>
    </row>
    <row r="12" spans="1:23" x14ac:dyDescent="0.3">
      <c r="B12" s="1" t="s">
        <v>18</v>
      </c>
      <c r="C12" s="9">
        <f>AVERAGE(C7:C11)</f>
        <v>3.2000000000000001E-2</v>
      </c>
      <c r="D12" s="9">
        <f>AVERAGE(D7:D11)</f>
        <v>9.6000000000000002E-2</v>
      </c>
      <c r="H12" s="3"/>
      <c r="Q12" s="1" t="s">
        <v>18</v>
      </c>
      <c r="R12" s="9">
        <f>AVERAGE(R7:R11)</f>
        <v>2.6000000000000002E-2</v>
      </c>
      <c r="S12" s="9">
        <f>AVERAGE(S7:S11)</f>
        <v>9.6000000000000002E-2</v>
      </c>
      <c r="W12" s="3"/>
    </row>
    <row r="13" spans="1:23" x14ac:dyDescent="0.3">
      <c r="B13" s="1" t="s">
        <v>11</v>
      </c>
      <c r="C13" s="1">
        <f>_xlfn.VAR.S(C7:C11)</f>
        <v>3.1700000000000001E-3</v>
      </c>
      <c r="D13" s="1">
        <f>_xlfn.VAR.S(D7:D11)</f>
        <v>2.2929999999999999E-2</v>
      </c>
      <c r="H13" s="3"/>
      <c r="Q13" s="1" t="s">
        <v>11</v>
      </c>
      <c r="R13" s="1">
        <f>_xlfn.VAR.S(R7:R11)</f>
        <v>2.7299999999999998E-3</v>
      </c>
      <c r="S13" s="1">
        <f>_xlfn.VAR.S(S7:S11)</f>
        <v>2.2929999999999999E-2</v>
      </c>
      <c r="W13" s="3"/>
    </row>
    <row r="14" spans="1:23" x14ac:dyDescent="0.3">
      <c r="B14" s="1" t="s">
        <v>17</v>
      </c>
      <c r="C14" s="10">
        <f>SQRT(C13)</f>
        <v>5.630275304103699E-2</v>
      </c>
      <c r="D14" s="10">
        <f>SQRT(D13)</f>
        <v>0.15142654985173504</v>
      </c>
      <c r="H14" s="3"/>
      <c r="Q14" s="1" t="s">
        <v>17</v>
      </c>
      <c r="R14" s="10">
        <f>SQRT(R13)</f>
        <v>5.224940191045252E-2</v>
      </c>
      <c r="S14" s="10">
        <f>SQRT(S13)</f>
        <v>0.15142654985173504</v>
      </c>
      <c r="W14" s="3"/>
    </row>
    <row r="15" spans="1:23" x14ac:dyDescent="0.3">
      <c r="B15" s="2"/>
      <c r="H15" s="3"/>
      <c r="Q15" s="2"/>
      <c r="W15" s="3"/>
    </row>
    <row r="16" spans="1:23" x14ac:dyDescent="0.3">
      <c r="B16" s="11" t="s">
        <v>12</v>
      </c>
      <c r="C16" s="11">
        <f>_xlfn.COVARIANCE.S(C7:C11,D7:D11)</f>
        <v>6.1600000000000005E-3</v>
      </c>
      <c r="H16" s="3"/>
      <c r="Q16" s="11" t="s">
        <v>12</v>
      </c>
      <c r="R16" s="11">
        <f>_xlfn.COVARIANCE.S(R7:R11,S7:S11)</f>
        <v>-5.9950000000000012E-3</v>
      </c>
      <c r="W16" s="3"/>
    </row>
    <row r="17" spans="2:23" x14ac:dyDescent="0.3">
      <c r="B17" s="11" t="s">
        <v>19</v>
      </c>
      <c r="C17" s="11">
        <f>CORREL(C7:C11,D7:D11)</f>
        <v>0.72251863652202286</v>
      </c>
      <c r="H17" s="3"/>
      <c r="Q17" s="11" t="s">
        <v>19</v>
      </c>
      <c r="R17" s="11">
        <f>CORREL(R7:R11,S7:S11)</f>
        <v>-0.75771491584330242</v>
      </c>
      <c r="W17" s="3"/>
    </row>
    <row r="18" spans="2:23" x14ac:dyDescent="0.3">
      <c r="B18" s="2"/>
      <c r="H18" s="3"/>
      <c r="Q18" s="2"/>
      <c r="W18" s="3"/>
    </row>
    <row r="19" spans="2:23" x14ac:dyDescent="0.3">
      <c r="B19" s="14" t="s">
        <v>2</v>
      </c>
      <c r="H19" s="3"/>
      <c r="Q19" s="14" t="s">
        <v>2</v>
      </c>
      <c r="W19" s="3"/>
    </row>
    <row r="20" spans="2:23" ht="15.6" x14ac:dyDescent="0.3">
      <c r="B20" s="1"/>
      <c r="C20" s="1" t="s">
        <v>25</v>
      </c>
      <c r="D20" s="1" t="s">
        <v>26</v>
      </c>
      <c r="E20" s="11" t="s">
        <v>18</v>
      </c>
      <c r="F20" s="1" t="s">
        <v>11</v>
      </c>
      <c r="G20" s="6" t="s">
        <v>17</v>
      </c>
      <c r="H20" s="19" t="s">
        <v>24</v>
      </c>
      <c r="Q20" s="1"/>
      <c r="R20" s="1" t="s">
        <v>25</v>
      </c>
      <c r="S20" s="1" t="s">
        <v>26</v>
      </c>
      <c r="T20" s="11" t="s">
        <v>18</v>
      </c>
      <c r="U20" s="1" t="s">
        <v>11</v>
      </c>
      <c r="V20" s="6" t="s">
        <v>17</v>
      </c>
      <c r="W20" s="19" t="s">
        <v>24</v>
      </c>
    </row>
    <row r="21" spans="2:23" ht="15.6" x14ac:dyDescent="0.3">
      <c r="B21" s="1" t="s">
        <v>9</v>
      </c>
      <c r="C21" s="1">
        <v>1</v>
      </c>
      <c r="D21" s="1">
        <f>1-C21</f>
        <v>0</v>
      </c>
      <c r="E21" s="12">
        <f t="shared" ref="E21:E26" si="0">$C$12*C21+$D$12*D21</f>
        <v>3.2000000000000001E-2</v>
      </c>
      <c r="F21" s="1">
        <f t="shared" ref="F21:F26" si="1">C21^2*$C$13+D21^2*$D$13+2*C21*D21*$C$16</f>
        <v>3.1700000000000001E-3</v>
      </c>
      <c r="G21" s="7">
        <f t="shared" ref="G21:G26" si="2">SQRT(F21)</f>
        <v>5.630275304103699E-2</v>
      </c>
      <c r="H21" s="20">
        <f t="shared" ref="H21:H26" si="3">E21/G21</f>
        <v>0.56835586666031035</v>
      </c>
      <c r="Q21" s="1" t="s">
        <v>9</v>
      </c>
      <c r="R21" s="1">
        <v>1</v>
      </c>
      <c r="S21" s="1">
        <f t="shared" ref="S21" si="4">1-R21</f>
        <v>0</v>
      </c>
      <c r="T21" s="12">
        <f t="shared" ref="T21:T26" si="5">$R$12*R21+$S$12*S21</f>
        <v>2.6000000000000002E-2</v>
      </c>
      <c r="U21" s="1">
        <f t="shared" ref="U21:U26" si="6">R21^2*$R$13+S21^2*$S$13+2*R21*S21*$R$16</f>
        <v>2.7299999999999998E-3</v>
      </c>
      <c r="V21" s="7">
        <f t="shared" ref="V21:V26" si="7">SQRT(U21)</f>
        <v>5.224940191045252E-2</v>
      </c>
      <c r="W21" s="20">
        <f t="shared" ref="W21:W26" si="8">T21/V21</f>
        <v>0.49761335152811936</v>
      </c>
    </row>
    <row r="22" spans="2:23" ht="15.6" x14ac:dyDescent="0.3">
      <c r="B22" s="1" t="s">
        <v>10</v>
      </c>
      <c r="C22" s="1">
        <v>0.8</v>
      </c>
      <c r="D22" s="1">
        <f>1-C22</f>
        <v>0.19999999999999996</v>
      </c>
      <c r="E22" s="12">
        <f t="shared" si="0"/>
        <v>4.4799999999999993E-2</v>
      </c>
      <c r="F22" s="1">
        <f t="shared" si="1"/>
        <v>4.9172E-3</v>
      </c>
      <c r="G22" s="7">
        <f t="shared" si="2"/>
        <v>7.0122749518255492E-2</v>
      </c>
      <c r="H22" s="20">
        <f t="shared" si="3"/>
        <v>0.63887968323799016</v>
      </c>
      <c r="Q22" s="1" t="s">
        <v>10</v>
      </c>
      <c r="R22" s="1">
        <v>0.8</v>
      </c>
      <c r="S22" s="1">
        <f t="shared" ref="S22:S26" si="9">1-R22</f>
        <v>0.19999999999999996</v>
      </c>
      <c r="T22" s="12">
        <f t="shared" si="5"/>
        <v>3.9999999999999994E-2</v>
      </c>
      <c r="U22" s="1">
        <f t="shared" si="6"/>
        <v>7.4599999999999992E-4</v>
      </c>
      <c r="V22" s="7">
        <f t="shared" si="7"/>
        <v>2.7313000567495326E-2</v>
      </c>
      <c r="W22" s="20">
        <f t="shared" si="8"/>
        <v>1.4645040518764247</v>
      </c>
    </row>
    <row r="23" spans="2:23" ht="15.6" x14ac:dyDescent="0.3">
      <c r="B23" s="1" t="s">
        <v>13</v>
      </c>
      <c r="C23" s="1">
        <v>0.6</v>
      </c>
      <c r="D23" s="1">
        <f t="shared" ref="D23:D26" si="10">1-C23</f>
        <v>0.4</v>
      </c>
      <c r="E23" s="12">
        <f t="shared" si="0"/>
        <v>5.7599999999999998E-2</v>
      </c>
      <c r="F23" s="1">
        <f t="shared" si="1"/>
        <v>7.7668000000000008E-3</v>
      </c>
      <c r="G23" s="7">
        <f t="shared" si="2"/>
        <v>8.8129450242243085E-2</v>
      </c>
      <c r="H23" s="20">
        <f t="shared" si="3"/>
        <v>0.65358401580486192</v>
      </c>
      <c r="Q23" s="1" t="s">
        <v>13</v>
      </c>
      <c r="R23" s="1">
        <v>0.6</v>
      </c>
      <c r="S23" s="1">
        <f t="shared" si="9"/>
        <v>0.4</v>
      </c>
      <c r="T23" s="12">
        <f t="shared" si="5"/>
        <v>5.4000000000000006E-2</v>
      </c>
      <c r="U23" s="1">
        <f t="shared" si="6"/>
        <v>1.774E-3</v>
      </c>
      <c r="V23" s="7">
        <f t="shared" si="7"/>
        <v>4.2118879377305372E-2</v>
      </c>
      <c r="W23" s="20">
        <f t="shared" si="8"/>
        <v>1.2820853925448088</v>
      </c>
    </row>
    <row r="24" spans="2:23" ht="15.6" x14ac:dyDescent="0.3">
      <c r="B24" s="1" t="s">
        <v>14</v>
      </c>
      <c r="C24" s="1">
        <v>0.4</v>
      </c>
      <c r="D24" s="1">
        <f t="shared" si="10"/>
        <v>0.6</v>
      </c>
      <c r="E24" s="12">
        <f t="shared" si="0"/>
        <v>7.0400000000000004E-2</v>
      </c>
      <c r="F24" s="1">
        <f t="shared" si="1"/>
        <v>1.17188E-2</v>
      </c>
      <c r="G24" s="7">
        <f t="shared" si="2"/>
        <v>0.10825340641291617</v>
      </c>
      <c r="H24" s="20">
        <f t="shared" si="3"/>
        <v>0.65032595585463515</v>
      </c>
      <c r="Q24" s="1" t="s">
        <v>14</v>
      </c>
      <c r="R24" s="1">
        <v>0.4</v>
      </c>
      <c r="S24" s="1">
        <f t="shared" si="9"/>
        <v>0.6</v>
      </c>
      <c r="T24" s="12">
        <f t="shared" si="5"/>
        <v>6.8000000000000005E-2</v>
      </c>
      <c r="U24" s="1">
        <f t="shared" si="6"/>
        <v>5.813999999999998E-3</v>
      </c>
      <c r="V24" s="7">
        <f t="shared" si="7"/>
        <v>7.6249590162832989E-2</v>
      </c>
      <c r="W24" s="20">
        <f t="shared" si="8"/>
        <v>0.89180807207991852</v>
      </c>
    </row>
    <row r="25" spans="2:23" ht="15.6" x14ac:dyDescent="0.3">
      <c r="B25" s="1" t="s">
        <v>15</v>
      </c>
      <c r="C25" s="1">
        <v>0.2</v>
      </c>
      <c r="D25" s="1">
        <f t="shared" si="10"/>
        <v>0.8</v>
      </c>
      <c r="E25" s="12">
        <f t="shared" si="0"/>
        <v>8.320000000000001E-2</v>
      </c>
      <c r="F25" s="1">
        <f t="shared" si="1"/>
        <v>1.6773200000000002E-2</v>
      </c>
      <c r="G25" s="7">
        <f t="shared" si="2"/>
        <v>0.12951138946054128</v>
      </c>
      <c r="H25" s="20">
        <f t="shared" si="3"/>
        <v>0.64241454243179796</v>
      </c>
      <c r="Q25" s="1" t="s">
        <v>15</v>
      </c>
      <c r="R25" s="1">
        <v>0.2</v>
      </c>
      <c r="S25" s="1">
        <f t="shared" si="9"/>
        <v>0.8</v>
      </c>
      <c r="T25" s="12">
        <f t="shared" si="5"/>
        <v>8.2000000000000003E-2</v>
      </c>
      <c r="U25" s="1">
        <f t="shared" si="6"/>
        <v>1.2866000000000002E-2</v>
      </c>
      <c r="V25" s="7">
        <f t="shared" si="7"/>
        <v>0.11342839150759391</v>
      </c>
      <c r="W25" s="20">
        <f t="shared" si="8"/>
        <v>0.72292306106192283</v>
      </c>
    </row>
    <row r="26" spans="2:23" ht="15.6" x14ac:dyDescent="0.3">
      <c r="B26" s="1" t="s">
        <v>16</v>
      </c>
      <c r="C26" s="1">
        <v>0</v>
      </c>
      <c r="D26" s="1">
        <f t="shared" si="10"/>
        <v>1</v>
      </c>
      <c r="E26" s="12">
        <f t="shared" si="0"/>
        <v>9.6000000000000002E-2</v>
      </c>
      <c r="F26" s="1">
        <f t="shared" si="1"/>
        <v>2.2929999999999999E-2</v>
      </c>
      <c r="G26" s="7">
        <f t="shared" si="2"/>
        <v>0.15142654985173504</v>
      </c>
      <c r="H26" s="20">
        <f t="shared" si="3"/>
        <v>0.63397072768279839</v>
      </c>
      <c r="Q26" s="1" t="s">
        <v>16</v>
      </c>
      <c r="R26" s="1">
        <v>0</v>
      </c>
      <c r="S26" s="1">
        <f t="shared" si="9"/>
        <v>1</v>
      </c>
      <c r="T26" s="12">
        <f t="shared" si="5"/>
        <v>9.6000000000000002E-2</v>
      </c>
      <c r="U26" s="1">
        <f t="shared" si="6"/>
        <v>2.2929999999999999E-2</v>
      </c>
      <c r="V26" s="7">
        <f t="shared" si="7"/>
        <v>0.15142654985173504</v>
      </c>
      <c r="W26" s="20">
        <f t="shared" si="8"/>
        <v>0.63397072768279839</v>
      </c>
    </row>
    <row r="27" spans="2:23" x14ac:dyDescent="0.3">
      <c r="B27" s="2"/>
      <c r="H27" s="3"/>
      <c r="Q27" s="2"/>
      <c r="W27" s="3"/>
    </row>
    <row r="28" spans="2:23" x14ac:dyDescent="0.3">
      <c r="B28" s="2"/>
      <c r="H28" s="3"/>
      <c r="Q28" s="2"/>
      <c r="W28" s="3"/>
    </row>
    <row r="29" spans="2:23" x14ac:dyDescent="0.3">
      <c r="B29" s="2"/>
      <c r="H29" s="3"/>
      <c r="Q29" s="2"/>
      <c r="W29" s="3"/>
    </row>
    <row r="30" spans="2:23" x14ac:dyDescent="0.3">
      <c r="B30" s="14" t="s">
        <v>3</v>
      </c>
      <c r="H30" s="3"/>
      <c r="Q30" s="14" t="s">
        <v>3</v>
      </c>
      <c r="W30" s="3"/>
    </row>
    <row r="31" spans="2:23" x14ac:dyDescent="0.3">
      <c r="B31" s="2"/>
      <c r="H31" s="3"/>
      <c r="Q31" s="2"/>
      <c r="W31" s="3"/>
    </row>
    <row r="32" spans="2:23" x14ac:dyDescent="0.3">
      <c r="B32" s="1" t="s">
        <v>4</v>
      </c>
      <c r="C32" s="8">
        <v>0.08</v>
      </c>
      <c r="H32" s="3"/>
      <c r="Q32" s="1" t="s">
        <v>4</v>
      </c>
      <c r="R32" s="8">
        <v>0.08</v>
      </c>
      <c r="W32" s="3"/>
    </row>
    <row r="33" spans="2:23" x14ac:dyDescent="0.3">
      <c r="B33" s="2"/>
      <c r="H33" s="3"/>
      <c r="Q33" s="2"/>
      <c r="W33" s="3"/>
    </row>
    <row r="34" spans="2:23" x14ac:dyDescent="0.3">
      <c r="B34" s="2"/>
      <c r="H34" s="3"/>
      <c r="Q34" s="2"/>
      <c r="W34" s="3"/>
    </row>
    <row r="35" spans="2:23" x14ac:dyDescent="0.3">
      <c r="B35" s="1"/>
      <c r="C35" s="1" t="s">
        <v>25</v>
      </c>
      <c r="D35" s="1" t="s">
        <v>26</v>
      </c>
      <c r="E35" s="11" t="s">
        <v>18</v>
      </c>
      <c r="F35" s="11" t="s">
        <v>7</v>
      </c>
      <c r="H35" s="3"/>
      <c r="Q35" s="1"/>
      <c r="R35" s="1" t="s">
        <v>25</v>
      </c>
      <c r="S35" s="1" t="s">
        <v>26</v>
      </c>
      <c r="T35" s="11" t="s">
        <v>18</v>
      </c>
      <c r="U35" s="11" t="s">
        <v>7</v>
      </c>
      <c r="W35" s="3"/>
    </row>
    <row r="36" spans="2:23" x14ac:dyDescent="0.3">
      <c r="B36" s="1" t="s">
        <v>9</v>
      </c>
      <c r="C36" s="1">
        <v>1</v>
      </c>
      <c r="D36" s="1">
        <f>1-C36</f>
        <v>0</v>
      </c>
      <c r="E36" s="12">
        <f t="shared" ref="E36:E41" si="11">$C$12*C36+$D$12*D36</f>
        <v>3.2000000000000001E-2</v>
      </c>
      <c r="F36" s="23">
        <f>B53</f>
        <v>0.69426219830839131</v>
      </c>
      <c r="H36" s="3"/>
      <c r="Q36" s="1" t="s">
        <v>9</v>
      </c>
      <c r="R36" s="1">
        <v>1</v>
      </c>
      <c r="S36" s="1">
        <f>1-R36</f>
        <v>0</v>
      </c>
      <c r="T36" s="12">
        <f t="shared" ref="T36:T41" si="12">$R$12*R36+$S$12*S36</f>
        <v>2.6000000000000002E-2</v>
      </c>
      <c r="U36" s="23">
        <f>Q53</f>
        <v>0.71274118724821844</v>
      </c>
      <c r="W36" s="3"/>
    </row>
    <row r="37" spans="2:23" x14ac:dyDescent="0.3">
      <c r="B37" s="1" t="s">
        <v>10</v>
      </c>
      <c r="C37" s="1">
        <v>0.8</v>
      </c>
      <c r="D37" s="1">
        <f>1-C37</f>
        <v>0.19999999999999996</v>
      </c>
      <c r="E37" s="12">
        <f t="shared" si="11"/>
        <v>4.4799999999999993E-2</v>
      </c>
      <c r="F37" s="23">
        <f>F53</f>
        <v>0.68620696586379826</v>
      </c>
      <c r="H37" s="3"/>
      <c r="Q37" s="1" t="s">
        <v>10</v>
      </c>
      <c r="R37" s="1">
        <v>0.8</v>
      </c>
      <c r="S37" s="1">
        <f>1-R37</f>
        <v>0.19999999999999996</v>
      </c>
      <c r="T37" s="12">
        <f t="shared" si="12"/>
        <v>3.9999999999999994E-2</v>
      </c>
      <c r="U37" s="23">
        <f>U53</f>
        <v>0.46870033070182493</v>
      </c>
      <c r="W37" s="3"/>
    </row>
    <row r="38" spans="2:23" x14ac:dyDescent="0.3">
      <c r="B38" s="1" t="s">
        <v>13</v>
      </c>
      <c r="C38" s="1">
        <v>0.6</v>
      </c>
      <c r="D38" s="1">
        <f t="shared" ref="D38:D41" si="13">1-C38</f>
        <v>0.4</v>
      </c>
      <c r="E38" s="12">
        <f t="shared" si="11"/>
        <v>5.7599999999999998E-2</v>
      </c>
      <c r="F38" s="23">
        <f>B64</f>
        <v>0.69593103106557908</v>
      </c>
      <c r="H38" s="3"/>
      <c r="Q38" s="1" t="s">
        <v>13</v>
      </c>
      <c r="R38" s="1">
        <v>0.6</v>
      </c>
      <c r="S38" s="1">
        <f t="shared" ref="S38:S41" si="14">1-R38</f>
        <v>0.4</v>
      </c>
      <c r="T38" s="12">
        <f t="shared" si="12"/>
        <v>5.4000000000000006E-2</v>
      </c>
      <c r="U38" s="23">
        <f>Q64</f>
        <v>0.4174206511422261</v>
      </c>
      <c r="W38" s="3"/>
    </row>
    <row r="39" spans="2:23" x14ac:dyDescent="0.3">
      <c r="B39" s="1" t="s">
        <v>14</v>
      </c>
      <c r="C39" s="1">
        <v>0.4</v>
      </c>
      <c r="D39" s="1">
        <f t="shared" si="13"/>
        <v>0.6</v>
      </c>
      <c r="E39" s="12">
        <f t="shared" si="11"/>
        <v>7.0400000000000004E-2</v>
      </c>
      <c r="F39" s="23">
        <f>F64</f>
        <v>0.7093095234099146</v>
      </c>
      <c r="H39" s="3"/>
      <c r="Q39" s="1" t="s">
        <v>14</v>
      </c>
      <c r="R39" s="1">
        <v>0.4</v>
      </c>
      <c r="S39" s="1">
        <f t="shared" si="14"/>
        <v>0.6</v>
      </c>
      <c r="T39" s="12">
        <f t="shared" si="12"/>
        <v>6.8000000000000005E-2</v>
      </c>
      <c r="U39" s="23">
        <f>U64</f>
        <v>0.49549974772950189</v>
      </c>
      <c r="W39" s="3"/>
    </row>
    <row r="40" spans="2:23" x14ac:dyDescent="0.3">
      <c r="B40" s="1" t="s">
        <v>15</v>
      </c>
      <c r="C40" s="1">
        <v>0.2</v>
      </c>
      <c r="D40" s="1">
        <f t="shared" si="13"/>
        <v>0.8</v>
      </c>
      <c r="E40" s="12">
        <f t="shared" si="11"/>
        <v>8.320000000000001E-2</v>
      </c>
      <c r="F40" s="23">
        <f>B75</f>
        <v>0.72365737749296799</v>
      </c>
      <c r="H40" s="3"/>
      <c r="Q40" s="1" t="s">
        <v>15</v>
      </c>
      <c r="R40" s="1">
        <v>0.2</v>
      </c>
      <c r="S40" s="1">
        <f t="shared" si="14"/>
        <v>0.8</v>
      </c>
      <c r="T40" s="12">
        <f t="shared" si="12"/>
        <v>8.2000000000000003E-2</v>
      </c>
      <c r="U40" s="23">
        <f>Q75</f>
        <v>0.61488210252047504</v>
      </c>
      <c r="W40" s="3"/>
    </row>
    <row r="41" spans="2:23" x14ac:dyDescent="0.3">
      <c r="B41" s="1" t="s">
        <v>16</v>
      </c>
      <c r="C41" s="1">
        <v>0</v>
      </c>
      <c r="D41" s="1">
        <f t="shared" si="13"/>
        <v>1</v>
      </c>
      <c r="E41" s="12">
        <f t="shared" si="11"/>
        <v>9.6000000000000002E-2</v>
      </c>
      <c r="F41" s="23">
        <f>F75</f>
        <v>0.73891812807644663</v>
      </c>
      <c r="H41" s="3"/>
      <c r="Q41" s="1" t="s">
        <v>16</v>
      </c>
      <c r="R41" s="1">
        <v>0</v>
      </c>
      <c r="S41" s="1">
        <f t="shared" si="14"/>
        <v>1</v>
      </c>
      <c r="T41" s="12">
        <f t="shared" si="12"/>
        <v>9.6000000000000002E-2</v>
      </c>
      <c r="U41" s="23">
        <f>U75</f>
        <v>0.73891812807644663</v>
      </c>
      <c r="W41" s="3"/>
    </row>
    <row r="42" spans="2:23" x14ac:dyDescent="0.3">
      <c r="B42" s="2"/>
      <c r="H42" s="3"/>
      <c r="Q42" s="2"/>
      <c r="W42" s="3"/>
    </row>
    <row r="43" spans="2:23" x14ac:dyDescent="0.3">
      <c r="B43" s="2"/>
      <c r="H43" s="3"/>
      <c r="Q43" s="2"/>
      <c r="W43" s="3"/>
    </row>
    <row r="44" spans="2:23" x14ac:dyDescent="0.3">
      <c r="B44" s="1" t="s">
        <v>9</v>
      </c>
      <c r="C44" s="1"/>
      <c r="D44" s="1"/>
      <c r="F44" s="1" t="s">
        <v>10</v>
      </c>
      <c r="G44" s="1"/>
      <c r="H44" s="1"/>
      <c r="Q44" s="1" t="s">
        <v>9</v>
      </c>
      <c r="R44" s="1"/>
      <c r="S44" s="1"/>
      <c r="U44" s="1" t="s">
        <v>10</v>
      </c>
      <c r="V44" s="1"/>
      <c r="W44" s="1"/>
    </row>
    <row r="45" spans="2:23" x14ac:dyDescent="0.3">
      <c r="B45" s="1" t="s">
        <v>8</v>
      </c>
      <c r="C45" s="1" t="s">
        <v>5</v>
      </c>
      <c r="D45" s="1" t="s">
        <v>6</v>
      </c>
      <c r="F45" s="1" t="s">
        <v>8</v>
      </c>
      <c r="G45" s="1" t="s">
        <v>5</v>
      </c>
      <c r="H45" s="1" t="s">
        <v>6</v>
      </c>
      <c r="Q45" s="1" t="s">
        <v>8</v>
      </c>
      <c r="R45" s="1" t="s">
        <v>5</v>
      </c>
      <c r="S45" s="1" t="s">
        <v>6</v>
      </c>
      <c r="U45" s="1" t="s">
        <v>8</v>
      </c>
      <c r="V45" s="1" t="s">
        <v>5</v>
      </c>
      <c r="W45" s="1" t="s">
        <v>6</v>
      </c>
    </row>
    <row r="46" spans="2:23" x14ac:dyDescent="0.3">
      <c r="B46" s="1">
        <v>1</v>
      </c>
      <c r="C46" s="8">
        <f>C7*$C$21+D7*$D$21</f>
        <v>0.04</v>
      </c>
      <c r="D46" s="8">
        <f>C46-$C$32</f>
        <v>-0.04</v>
      </c>
      <c r="F46" s="1">
        <v>1</v>
      </c>
      <c r="G46" s="9">
        <f>C7*$C$22+D7*$D$22</f>
        <v>6.6000000000000003E-2</v>
      </c>
      <c r="H46" s="9">
        <f>G46-$C$32</f>
        <v>-1.3999999999999999E-2</v>
      </c>
      <c r="Q46" s="1">
        <v>1</v>
      </c>
      <c r="R46" s="8">
        <f>R7*$C$21+S7*$D$21</f>
        <v>-0.04</v>
      </c>
      <c r="S46" s="8">
        <f>R46-$R$32</f>
        <v>-0.12</v>
      </c>
      <c r="U46" s="1">
        <v>1</v>
      </c>
      <c r="V46" s="9">
        <f>R7*$C$22+S7*$D$22</f>
        <v>1.9999999999999948E-3</v>
      </c>
      <c r="W46" s="9">
        <f>V46-$R$32</f>
        <v>-7.8000000000000014E-2</v>
      </c>
    </row>
    <row r="47" spans="2:23" x14ac:dyDescent="0.3">
      <c r="B47" s="1">
        <v>2</v>
      </c>
      <c r="C47" s="8">
        <f>C8*$C$21+D8*$D$21</f>
        <v>-0.01</v>
      </c>
      <c r="D47" s="8">
        <f>C47-$C$32</f>
        <v>-0.09</v>
      </c>
      <c r="F47" s="1">
        <v>2</v>
      </c>
      <c r="G47" s="9">
        <f>C8*$C$22+D8*$D$22</f>
        <v>-1.2E-2</v>
      </c>
      <c r="H47" s="9">
        <f>G47-$C$32</f>
        <v>-9.1999999999999998E-2</v>
      </c>
      <c r="Q47" s="1">
        <v>2</v>
      </c>
      <c r="R47" s="8">
        <f>R8*$C$21+S8*$D$21</f>
        <v>0.03</v>
      </c>
      <c r="S47" s="8">
        <f>R47-$R$32</f>
        <v>-0.05</v>
      </c>
      <c r="U47" s="1">
        <v>2</v>
      </c>
      <c r="V47" s="9">
        <f>R8*$C$22+S8*$D$22</f>
        <v>0.02</v>
      </c>
      <c r="W47" s="9">
        <f>V47-$R$32</f>
        <v>-0.06</v>
      </c>
    </row>
    <row r="48" spans="2:23" x14ac:dyDescent="0.3">
      <c r="B48" s="1">
        <v>3</v>
      </c>
      <c r="C48" s="8">
        <f>C9*$C$21+D9*$D$21</f>
        <v>0.08</v>
      </c>
      <c r="D48" s="8">
        <f>C48-$C$32</f>
        <v>0</v>
      </c>
      <c r="F48" s="1">
        <v>3</v>
      </c>
      <c r="G48" s="9">
        <f>C9*$C$22+D9*$D$22</f>
        <v>0.128</v>
      </c>
      <c r="H48" s="9">
        <f>G48-$C$32</f>
        <v>4.8000000000000001E-2</v>
      </c>
      <c r="Q48" s="1">
        <v>3</v>
      </c>
      <c r="R48" s="8">
        <f>R9*$C$21+S9*$D$21</f>
        <v>-0.01</v>
      </c>
      <c r="S48" s="8">
        <f>R48-$R$32</f>
        <v>-0.09</v>
      </c>
      <c r="U48" s="1">
        <v>3</v>
      </c>
      <c r="V48" s="9">
        <f>R9*$C$22+S9*$D$22</f>
        <v>5.5999999999999987E-2</v>
      </c>
      <c r="W48" s="9">
        <f>V48-$R$32</f>
        <v>-2.4000000000000014E-2</v>
      </c>
    </row>
    <row r="49" spans="2:23" x14ac:dyDescent="0.3">
      <c r="B49" s="1">
        <v>4</v>
      </c>
      <c r="C49" s="8">
        <f>C10*$C$21+D10*$D$21</f>
        <v>0.09</v>
      </c>
      <c r="D49" s="8">
        <f>C49-$C$32</f>
        <v>9.999999999999995E-3</v>
      </c>
      <c r="F49" s="1">
        <v>4</v>
      </c>
      <c r="G49" s="9">
        <f>C10*$C$22+D10*$D$22</f>
        <v>8.3999999999999991E-2</v>
      </c>
      <c r="H49" s="9">
        <f>G49-$C$32</f>
        <v>3.9999999999999897E-3</v>
      </c>
      <c r="Q49" s="1">
        <v>4</v>
      </c>
      <c r="R49" s="8">
        <f>R10*$C$21+S10*$D$21</f>
        <v>0.06</v>
      </c>
      <c r="S49" s="8">
        <f>R49-$R$32</f>
        <v>-2.0000000000000004E-2</v>
      </c>
      <c r="U49" s="1">
        <v>4</v>
      </c>
      <c r="V49" s="9">
        <f>R10*$C$22+S10*$D$22</f>
        <v>0.06</v>
      </c>
      <c r="W49" s="9">
        <f>V49-$R$32</f>
        <v>-2.0000000000000004E-2</v>
      </c>
    </row>
    <row r="50" spans="2:23" x14ac:dyDescent="0.3">
      <c r="B50" s="1">
        <v>5</v>
      </c>
      <c r="C50" s="8">
        <f>C11*$C$21+D11*$D$21</f>
        <v>-0.04</v>
      </c>
      <c r="D50" s="8">
        <f>C50-$C$32</f>
        <v>-0.12</v>
      </c>
      <c r="F50" s="1">
        <v>5</v>
      </c>
      <c r="G50" s="9">
        <f>C11*$C$22+D11*$D$22</f>
        <v>-4.1999999999999996E-2</v>
      </c>
      <c r="H50" s="9">
        <f>G50-$C$32</f>
        <v>-0.122</v>
      </c>
      <c r="Q50" s="1">
        <v>5</v>
      </c>
      <c r="R50" s="8">
        <f>R11*$C$21+S11*$D$21</f>
        <v>0.09</v>
      </c>
      <c r="S50" s="8">
        <f>R50-$R$32</f>
        <v>9.999999999999995E-3</v>
      </c>
      <c r="U50" s="1">
        <v>5</v>
      </c>
      <c r="V50" s="9">
        <f>R11*$C$22+S11*$D$22</f>
        <v>6.2E-2</v>
      </c>
      <c r="W50" s="9">
        <f>V50-$R$32</f>
        <v>-1.8000000000000002E-2</v>
      </c>
    </row>
    <row r="51" spans="2:23" x14ac:dyDescent="0.3">
      <c r="B51" s="2"/>
      <c r="H51" s="3"/>
      <c r="Q51" s="2"/>
      <c r="W51" s="3"/>
    </row>
    <row r="52" spans="2:23" x14ac:dyDescent="0.3">
      <c r="B52" s="15" t="s">
        <v>7</v>
      </c>
      <c r="F52" s="25" t="s">
        <v>7</v>
      </c>
      <c r="H52" s="3"/>
      <c r="Q52" s="15" t="s">
        <v>7</v>
      </c>
      <c r="U52" s="25" t="s">
        <v>7</v>
      </c>
      <c r="W52" s="3"/>
    </row>
    <row r="53" spans="2:23" x14ac:dyDescent="0.3">
      <c r="B53" s="16">
        <f>SQRT(((D46^2+D47^2+D50^2)*100)/5)</f>
        <v>0.69426219830839131</v>
      </c>
      <c r="F53" s="17">
        <f>SQRT(((H46^2+H47^2+H50^2)*100)/5)</f>
        <v>0.68620696586379826</v>
      </c>
      <c r="H53" s="3"/>
      <c r="Q53" s="16">
        <f>SQRT(((S46^2+S47^2+S48^2+S49^2)*100)/5)</f>
        <v>0.71274118724821844</v>
      </c>
      <c r="U53" s="17">
        <f>SQRT(((W46^2+W47^2+W48^2+W49^2+W50^2)*100)/5)</f>
        <v>0.46870033070182493</v>
      </c>
      <c r="W53" s="3"/>
    </row>
    <row r="54" spans="2:23" x14ac:dyDescent="0.3">
      <c r="B54" s="2"/>
      <c r="H54" s="3"/>
      <c r="Q54" s="2"/>
      <c r="W54" s="3"/>
    </row>
    <row r="55" spans="2:23" x14ac:dyDescent="0.3">
      <c r="B55" s="1" t="s">
        <v>13</v>
      </c>
      <c r="C55" s="1"/>
      <c r="D55" s="1"/>
      <c r="F55" s="1" t="s">
        <v>14</v>
      </c>
      <c r="G55" s="1"/>
      <c r="H55" s="1"/>
      <c r="Q55" s="1" t="s">
        <v>13</v>
      </c>
      <c r="R55" s="1"/>
      <c r="S55" s="1"/>
      <c r="U55" s="1" t="s">
        <v>14</v>
      </c>
      <c r="V55" s="1"/>
      <c r="W55" s="1"/>
    </row>
    <row r="56" spans="2:23" x14ac:dyDescent="0.3">
      <c r="B56" s="1" t="s">
        <v>8</v>
      </c>
      <c r="C56" s="1" t="s">
        <v>5</v>
      </c>
      <c r="D56" s="1" t="s">
        <v>6</v>
      </c>
      <c r="F56" s="1" t="s">
        <v>8</v>
      </c>
      <c r="G56" s="1" t="s">
        <v>5</v>
      </c>
      <c r="H56" s="1" t="s">
        <v>6</v>
      </c>
      <c r="Q56" s="1" t="s">
        <v>8</v>
      </c>
      <c r="R56" s="1" t="s">
        <v>5</v>
      </c>
      <c r="S56" s="1" t="s">
        <v>6</v>
      </c>
      <c r="U56" s="1" t="s">
        <v>8</v>
      </c>
      <c r="V56" s="1" t="s">
        <v>5</v>
      </c>
      <c r="W56" s="1" t="s">
        <v>6</v>
      </c>
    </row>
    <row r="57" spans="2:23" x14ac:dyDescent="0.3">
      <c r="B57" s="1">
        <v>1</v>
      </c>
      <c r="C57" s="9">
        <f>C7*$C$23+D7*$D$23</f>
        <v>9.1999999999999998E-2</v>
      </c>
      <c r="D57" s="9">
        <f>C57-$C$32</f>
        <v>1.1999999999999997E-2</v>
      </c>
      <c r="F57" s="1">
        <v>1</v>
      </c>
      <c r="G57" s="9">
        <f>C7*$C$24+D7*$D$24</f>
        <v>0.11800000000000001</v>
      </c>
      <c r="H57" s="9">
        <f>G57-$C$32</f>
        <v>3.8000000000000006E-2</v>
      </c>
      <c r="Q57" s="1">
        <v>1</v>
      </c>
      <c r="R57" s="9">
        <f>R7*$C$23+S7*$D$23</f>
        <v>4.4000000000000004E-2</v>
      </c>
      <c r="S57" s="9">
        <f>R57-$R$32</f>
        <v>-3.5999999999999997E-2</v>
      </c>
      <c r="U57" s="1">
        <v>1</v>
      </c>
      <c r="V57" s="9">
        <f>R7*$C$24+S7*$D$24</f>
        <v>8.6000000000000007E-2</v>
      </c>
      <c r="W57" s="9">
        <f>V57-$R$32</f>
        <v>6.0000000000000053E-3</v>
      </c>
    </row>
    <row r="58" spans="2:23" x14ac:dyDescent="0.3">
      <c r="B58" s="1">
        <v>2</v>
      </c>
      <c r="C58" s="9">
        <f>C8*$C$23+D8*$D$23</f>
        <v>-1.4E-2</v>
      </c>
      <c r="D58" s="9">
        <f>C58-$C$32</f>
        <v>-9.4E-2</v>
      </c>
      <c r="F58" s="1">
        <v>2</v>
      </c>
      <c r="G58" s="9">
        <f>C8*$C$24+D8*$D$24</f>
        <v>-1.6E-2</v>
      </c>
      <c r="H58" s="9">
        <f>G58-$C$32</f>
        <v>-9.6000000000000002E-2</v>
      </c>
      <c r="Q58" s="1">
        <v>2</v>
      </c>
      <c r="R58" s="9">
        <f>R8*$C$23+S8*$D$23</f>
        <v>9.9999999999999985E-3</v>
      </c>
      <c r="S58" s="9">
        <f>R58-$R$32</f>
        <v>-7.0000000000000007E-2</v>
      </c>
      <c r="U58" s="1">
        <v>2</v>
      </c>
      <c r="V58" s="9">
        <f>R8*$C$24+S8*$D$24</f>
        <v>0</v>
      </c>
      <c r="W58" s="9">
        <f>V58-$R$32</f>
        <v>-0.08</v>
      </c>
    </row>
    <row r="59" spans="2:23" x14ac:dyDescent="0.3">
      <c r="B59" s="1">
        <v>3</v>
      </c>
      <c r="C59" s="9">
        <f>C9*$C$23+D9*$D$23</f>
        <v>0.17599999999999999</v>
      </c>
      <c r="D59" s="9">
        <f>C59-$C$32</f>
        <v>9.5999999999999988E-2</v>
      </c>
      <c r="F59" s="1">
        <v>3</v>
      </c>
      <c r="G59" s="9">
        <f>C9*$C$24+D9*$D$24</f>
        <v>0.224</v>
      </c>
      <c r="H59" s="9">
        <f>G59-$C$32</f>
        <v>0.14400000000000002</v>
      </c>
      <c r="Q59" s="1">
        <v>3</v>
      </c>
      <c r="R59" s="9">
        <f>R9*$C$23+S9*$D$23</f>
        <v>0.122</v>
      </c>
      <c r="S59" s="9">
        <f>R59-$R$32</f>
        <v>4.1999999999999996E-2</v>
      </c>
      <c r="U59" s="1">
        <v>3</v>
      </c>
      <c r="V59" s="9">
        <f>R9*$C$24+S9*$D$24</f>
        <v>0.188</v>
      </c>
      <c r="W59" s="9">
        <f>V59-$R$32</f>
        <v>0.108</v>
      </c>
    </row>
    <row r="60" spans="2:23" x14ac:dyDescent="0.3">
      <c r="B60" s="1">
        <v>4</v>
      </c>
      <c r="C60" s="9">
        <f>C10*$C$23+D10*$D$23</f>
        <v>7.8E-2</v>
      </c>
      <c r="D60" s="9">
        <f>C60-$C$32</f>
        <v>-2.0000000000000018E-3</v>
      </c>
      <c r="F60" s="1">
        <v>4</v>
      </c>
      <c r="G60" s="9">
        <f>C10*$C$24+D10*$D$24</f>
        <v>7.1999999999999995E-2</v>
      </c>
      <c r="H60" s="9">
        <f>G60-$C$32</f>
        <v>-8.0000000000000071E-3</v>
      </c>
      <c r="Q60" s="1">
        <v>4</v>
      </c>
      <c r="R60" s="9">
        <f>R10*$C$23+S10*$D$23</f>
        <v>0.06</v>
      </c>
      <c r="S60" s="9">
        <f>R60-$R$32</f>
        <v>-2.0000000000000004E-2</v>
      </c>
      <c r="U60" s="1">
        <v>4</v>
      </c>
      <c r="V60" s="9">
        <f>R10*$C$24+S10*$D$24</f>
        <v>0.06</v>
      </c>
      <c r="W60" s="9">
        <f>V60-$R$32</f>
        <v>-2.0000000000000004E-2</v>
      </c>
    </row>
    <row r="61" spans="2:23" x14ac:dyDescent="0.3">
      <c r="B61" s="1">
        <v>5</v>
      </c>
      <c r="C61" s="9">
        <f>C11*$C$23+D11*$D$23</f>
        <v>-4.4000000000000004E-2</v>
      </c>
      <c r="D61" s="9">
        <f>C61-$C$32</f>
        <v>-0.124</v>
      </c>
      <c r="F61" s="1">
        <v>5</v>
      </c>
      <c r="G61" s="9">
        <f>C11*$C$24+D11*$D$24</f>
        <v>-4.5999999999999999E-2</v>
      </c>
      <c r="H61" s="9">
        <f>G61-$C$32</f>
        <v>-0.126</v>
      </c>
      <c r="Q61" s="1">
        <v>5</v>
      </c>
      <c r="R61" s="9">
        <f>R11*$C$23+S11*$D$23</f>
        <v>3.3999999999999996E-2</v>
      </c>
      <c r="S61" s="9">
        <f>R61-$R$32</f>
        <v>-4.6000000000000006E-2</v>
      </c>
      <c r="U61" s="1">
        <v>5</v>
      </c>
      <c r="V61" s="9">
        <f>R11*$C$24+S11*$D$24</f>
        <v>5.9999999999999984E-3</v>
      </c>
      <c r="W61" s="9">
        <f>V61-$R$32</f>
        <v>-7.400000000000001E-2</v>
      </c>
    </row>
    <row r="62" spans="2:23" x14ac:dyDescent="0.3">
      <c r="B62" s="2"/>
      <c r="H62" s="3"/>
      <c r="Q62" s="2"/>
      <c r="W62" s="3"/>
    </row>
    <row r="63" spans="2:23" x14ac:dyDescent="0.3">
      <c r="B63" s="15" t="s">
        <v>7</v>
      </c>
      <c r="F63" s="25" t="s">
        <v>7</v>
      </c>
      <c r="H63" s="3"/>
      <c r="Q63" s="15" t="s">
        <v>7</v>
      </c>
      <c r="U63" s="25" t="s">
        <v>7</v>
      </c>
      <c r="W63" s="3"/>
    </row>
    <row r="64" spans="2:23" x14ac:dyDescent="0.3">
      <c r="B64" s="16">
        <f>SQRT(((D58^2+D61^2+D60^2)*100)/5)</f>
        <v>0.69593103106557908</v>
      </c>
      <c r="F64" s="17">
        <f>SQRT(((H58^2+H61^2+H60^2)*100)/5)</f>
        <v>0.7093095234099146</v>
      </c>
      <c r="H64" s="3"/>
      <c r="Q64" s="16">
        <f>SQRT(((S57^2+S58^2+S61^2+S60^2)*100)/5)</f>
        <v>0.4174206511422261</v>
      </c>
      <c r="U64" s="17">
        <f>SQRT(((W58^2+W61^2+W60^2)*100)/5)</f>
        <v>0.49549974772950189</v>
      </c>
      <c r="W64" s="3"/>
    </row>
    <row r="65" spans="2:23" x14ac:dyDescent="0.3">
      <c r="B65" s="2"/>
      <c r="H65" s="3"/>
      <c r="Q65" s="2"/>
      <c r="W65" s="3"/>
    </row>
    <row r="66" spans="2:23" x14ac:dyDescent="0.3">
      <c r="B66" s="1" t="s">
        <v>15</v>
      </c>
      <c r="C66" s="1"/>
      <c r="D66" s="1"/>
      <c r="F66" s="1" t="s">
        <v>16</v>
      </c>
      <c r="G66" s="1"/>
      <c r="H66" s="1"/>
      <c r="Q66" s="1" t="s">
        <v>15</v>
      </c>
      <c r="R66" s="1"/>
      <c r="S66" s="1"/>
      <c r="U66" s="1" t="s">
        <v>16</v>
      </c>
      <c r="V66" s="1"/>
      <c r="W66" s="1"/>
    </row>
    <row r="67" spans="2:23" x14ac:dyDescent="0.3">
      <c r="B67" s="1" t="s">
        <v>8</v>
      </c>
      <c r="C67" s="1" t="s">
        <v>5</v>
      </c>
      <c r="D67" s="1" t="s">
        <v>6</v>
      </c>
      <c r="F67" s="1" t="s">
        <v>8</v>
      </c>
      <c r="G67" s="1" t="s">
        <v>5</v>
      </c>
      <c r="H67" s="1" t="s">
        <v>6</v>
      </c>
      <c r="Q67" s="1" t="s">
        <v>8</v>
      </c>
      <c r="R67" s="1" t="s">
        <v>5</v>
      </c>
      <c r="S67" s="1" t="s">
        <v>6</v>
      </c>
      <c r="U67" s="1" t="s">
        <v>8</v>
      </c>
      <c r="V67" s="1" t="s">
        <v>5</v>
      </c>
      <c r="W67" s="1" t="s">
        <v>6</v>
      </c>
    </row>
    <row r="68" spans="2:23" x14ac:dyDescent="0.3">
      <c r="B68" s="1">
        <v>1</v>
      </c>
      <c r="C68" s="9">
        <f>C7*$C$25+D7*$D$25</f>
        <v>0.14400000000000002</v>
      </c>
      <c r="D68" s="9">
        <f>C68-$C$32</f>
        <v>6.4000000000000015E-2</v>
      </c>
      <c r="F68" s="1">
        <v>1</v>
      </c>
      <c r="G68" s="8">
        <f>C7*$C$26+D7*$D$26</f>
        <v>0.17</v>
      </c>
      <c r="H68" s="8">
        <f>G68-$C$32</f>
        <v>9.0000000000000011E-2</v>
      </c>
      <c r="Q68" s="1">
        <v>1</v>
      </c>
      <c r="R68" s="9">
        <f>R7*$C$25+S7*$D$25</f>
        <v>0.128</v>
      </c>
      <c r="S68" s="9">
        <f>R68-$R$32</f>
        <v>4.8000000000000001E-2</v>
      </c>
      <c r="U68" s="1">
        <v>1</v>
      </c>
      <c r="V68" s="8">
        <f>R7*$C$26+S7*$D$26</f>
        <v>0.17</v>
      </c>
      <c r="W68" s="8">
        <f>V68-$R$32</f>
        <v>9.0000000000000011E-2</v>
      </c>
    </row>
    <row r="69" spans="2:23" x14ac:dyDescent="0.3">
      <c r="B69" s="1">
        <v>2</v>
      </c>
      <c r="C69" s="9">
        <f>C8*$C$25+D8*$D$25</f>
        <v>-1.8000000000000002E-2</v>
      </c>
      <c r="D69" s="9">
        <f>C69-$C$32</f>
        <v>-9.8000000000000004E-2</v>
      </c>
      <c r="F69" s="1">
        <v>2</v>
      </c>
      <c r="G69" s="8">
        <f>C8*$C$26+D8*$D$26</f>
        <v>-0.02</v>
      </c>
      <c r="H69" s="8">
        <f>G69-$C$32</f>
        <v>-0.1</v>
      </c>
      <c r="Q69" s="1">
        <v>2</v>
      </c>
      <c r="R69" s="9">
        <f>R8*$C$25+S8*$D$25</f>
        <v>-0.01</v>
      </c>
      <c r="S69" s="9">
        <f>R69-$R$32</f>
        <v>-0.09</v>
      </c>
      <c r="U69" s="1">
        <v>2</v>
      </c>
      <c r="V69" s="8">
        <f>R8*$C$26+S8*$D$26</f>
        <v>-0.02</v>
      </c>
      <c r="W69" s="8">
        <f>V69-$R$32</f>
        <v>-0.1</v>
      </c>
    </row>
    <row r="70" spans="2:23" x14ac:dyDescent="0.3">
      <c r="B70" s="1">
        <v>3</v>
      </c>
      <c r="C70" s="9">
        <f>C9*$C$25+D9*$D$25</f>
        <v>0.27200000000000002</v>
      </c>
      <c r="D70" s="9">
        <f>C70-$C$32</f>
        <v>0.192</v>
      </c>
      <c r="F70" s="1">
        <v>3</v>
      </c>
      <c r="G70" s="8">
        <f>C9*$C$26+D9*$D$26</f>
        <v>0.32</v>
      </c>
      <c r="H70" s="8">
        <f>G70-$C$32</f>
        <v>0.24</v>
      </c>
      <c r="I70" s="21"/>
      <c r="K70" s="21"/>
      <c r="M70" s="21"/>
      <c r="Q70" s="1">
        <v>3</v>
      </c>
      <c r="R70" s="9">
        <f>R9*$C$25+S9*$D$25</f>
        <v>0.254</v>
      </c>
      <c r="S70" s="9">
        <f>R70-$R$32</f>
        <v>0.17399999999999999</v>
      </c>
      <c r="U70" s="1">
        <v>3</v>
      </c>
      <c r="V70" s="8">
        <f>R9*$C$26+S9*$D$26</f>
        <v>0.32</v>
      </c>
      <c r="W70" s="8">
        <f>V70-$R$32</f>
        <v>0.24</v>
      </c>
    </row>
    <row r="71" spans="2:23" x14ac:dyDescent="0.3">
      <c r="B71" s="1">
        <v>4</v>
      </c>
      <c r="C71" s="9">
        <f>C10*$C$25+D10*$D$25</f>
        <v>6.6000000000000003E-2</v>
      </c>
      <c r="D71" s="9">
        <f>C71-$C$32</f>
        <v>-1.3999999999999999E-2</v>
      </c>
      <c r="F71" s="1">
        <v>4</v>
      </c>
      <c r="G71" s="8">
        <f>C10*$C$26+D10*$D$26</f>
        <v>0.06</v>
      </c>
      <c r="H71" s="8">
        <f>G71-$C$32</f>
        <v>-2.0000000000000004E-2</v>
      </c>
      <c r="I71" s="21"/>
      <c r="K71" s="21"/>
      <c r="M71" s="21"/>
      <c r="Q71" s="1">
        <v>4</v>
      </c>
      <c r="R71" s="9">
        <f>R10*$C$25+S10*$D$25</f>
        <v>0.06</v>
      </c>
      <c r="S71" s="9">
        <f>R71-$R$32</f>
        <v>-2.0000000000000004E-2</v>
      </c>
      <c r="U71" s="1">
        <v>4</v>
      </c>
      <c r="V71" s="8">
        <f>R10*$C$26+S10*$D$26</f>
        <v>0.06</v>
      </c>
      <c r="W71" s="8">
        <f>V71-$R$32</f>
        <v>-2.0000000000000004E-2</v>
      </c>
    </row>
    <row r="72" spans="2:23" x14ac:dyDescent="0.3">
      <c r="B72" s="1">
        <v>5</v>
      </c>
      <c r="C72" s="9">
        <f>C11*$C$25+D11*$D$25</f>
        <v>-4.8000000000000008E-2</v>
      </c>
      <c r="D72" s="9">
        <f>C72-$C$32</f>
        <v>-0.128</v>
      </c>
      <c r="F72" s="1">
        <v>5</v>
      </c>
      <c r="G72" s="8">
        <f>C11*$C$26+D11*$D$26</f>
        <v>-0.05</v>
      </c>
      <c r="H72" s="8">
        <f>G72-$C$32</f>
        <v>-0.13</v>
      </c>
      <c r="I72" s="21"/>
      <c r="K72" s="21"/>
      <c r="M72" s="21"/>
      <c r="Q72" s="1">
        <v>5</v>
      </c>
      <c r="R72" s="9">
        <f>R11*$C$25+S11*$D$25</f>
        <v>-2.2000000000000009E-2</v>
      </c>
      <c r="S72" s="9">
        <f>R72-$R$32</f>
        <v>-0.10200000000000001</v>
      </c>
      <c r="U72" s="1">
        <v>5</v>
      </c>
      <c r="V72" s="8">
        <f>R11*$C$26+S11*$D$26</f>
        <v>-0.05</v>
      </c>
      <c r="W72" s="8">
        <f>V72-$R$32</f>
        <v>-0.13</v>
      </c>
    </row>
    <row r="73" spans="2:23" x14ac:dyDescent="0.3">
      <c r="B73" s="2"/>
      <c r="H73" s="3"/>
      <c r="I73" s="21"/>
      <c r="K73" s="21"/>
      <c r="M73" s="21"/>
      <c r="Q73" s="2"/>
      <c r="W73" s="3"/>
    </row>
    <row r="74" spans="2:23" x14ac:dyDescent="0.3">
      <c r="B74" s="15" t="s">
        <v>7</v>
      </c>
      <c r="F74" s="25" t="s">
        <v>7</v>
      </c>
      <c r="H74" s="3"/>
      <c r="I74" s="21"/>
      <c r="K74" s="21"/>
      <c r="M74" s="21"/>
      <c r="Q74" s="15" t="s">
        <v>7</v>
      </c>
      <c r="U74" s="25" t="s">
        <v>7</v>
      </c>
      <c r="W74" s="3"/>
    </row>
    <row r="75" spans="2:23" x14ac:dyDescent="0.3">
      <c r="B75" s="16">
        <f>SQRT(((D69^2+D72^2+D71^2)*100)/5)</f>
        <v>0.72365737749296799</v>
      </c>
      <c r="F75" s="17">
        <f>SQRT(((H69^2+H72^2+H71^2)*100)/5)</f>
        <v>0.73891812807644663</v>
      </c>
      <c r="H75" s="3"/>
      <c r="I75" s="21"/>
      <c r="K75" s="21"/>
      <c r="M75" s="21"/>
      <c r="Q75" s="16">
        <f>SQRT(((S69^2+S72^2+S71^2)*100)/5)</f>
        <v>0.61488210252047504</v>
      </c>
      <c r="U75" s="17">
        <f>SQRT(((W69^2+W72^2+W71^2)*100)/5)</f>
        <v>0.73891812807644663</v>
      </c>
      <c r="W75" s="3"/>
    </row>
    <row r="76" spans="2:23" x14ac:dyDescent="0.3">
      <c r="B76" s="2"/>
      <c r="H76" s="3"/>
      <c r="Q76" s="2"/>
      <c r="W76" s="3"/>
    </row>
    <row r="77" spans="2:23" x14ac:dyDescent="0.3">
      <c r="B77" s="22"/>
      <c r="C77" s="5"/>
      <c r="D77" s="5"/>
      <c r="E77" s="5"/>
      <c r="F77" s="5"/>
      <c r="G77" s="5"/>
      <c r="H77" s="24"/>
      <c r="Q77" s="22"/>
      <c r="R77" s="5"/>
      <c r="S77" s="5"/>
      <c r="T77" s="5"/>
      <c r="U77" s="5"/>
      <c r="V77" s="5"/>
      <c r="W77" s="24"/>
    </row>
  </sheetData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807D27C63E434096079E50DE0C7433" ma:contentTypeVersion="9" ma:contentTypeDescription="Crée un document." ma:contentTypeScope="" ma:versionID="ca7730c3a05bc6bf8e998a5552a4348e">
  <xsd:schema xmlns:xsd="http://www.w3.org/2001/XMLSchema" xmlns:xs="http://www.w3.org/2001/XMLSchema" xmlns:p="http://schemas.microsoft.com/office/2006/metadata/properties" xmlns:ns3="8f093b2a-5642-4070-8aa0-b919f660513a" xmlns:ns4="e9f4a07f-0089-488a-b9a0-b3ae41b258e3" targetNamespace="http://schemas.microsoft.com/office/2006/metadata/properties" ma:root="true" ma:fieldsID="f1461541b25c385ea5f0d64fb607925e" ns3:_="" ns4:_="">
    <xsd:import namespace="8f093b2a-5642-4070-8aa0-b919f660513a"/>
    <xsd:import namespace="e9f4a07f-0089-488a-b9a0-b3ae41b258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93b2a-5642-4070-8aa0-b919f6605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4a07f-0089-488a-b9a0-b3ae41b25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f093b2a-5642-4070-8aa0-b919f660513a" xsi:nil="true"/>
  </documentManagement>
</p:properties>
</file>

<file path=customXml/itemProps1.xml><?xml version="1.0" encoding="utf-8"?>
<ds:datastoreItem xmlns:ds="http://schemas.openxmlformats.org/officeDocument/2006/customXml" ds:itemID="{232519C0-BA9C-4CD3-8E9A-19CE5CFD1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26973-4CAE-4AE1-B385-3F571E1BC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93b2a-5642-4070-8aa0-b919f660513a"/>
    <ds:schemaRef ds:uri="e9f4a07f-0089-488a-b9a0-b3ae41b25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43BF6D-6C64-4736-8AF9-59325EA71BB2}">
  <ds:schemaRefs>
    <ds:schemaRef ds:uri="http://schemas.microsoft.com/office/2006/documentManagement/types"/>
    <ds:schemaRef ds:uri="e9f4a07f-0089-488a-b9a0-b3ae41b258e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8f093b2a-5642-4070-8aa0-b919f66051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TANGUY</dc:creator>
  <cp:lastModifiedBy>LONGIN François</cp:lastModifiedBy>
  <dcterms:created xsi:type="dcterms:W3CDTF">2025-09-24T15:44:26Z</dcterms:created>
  <dcterms:modified xsi:type="dcterms:W3CDTF">2025-10-24T10:38:14Z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0x01010027807D27C63E434096079E50DE0C7433</vt:lpwstr>
  </property>
</Properties>
</file>