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17b38746cbba8b9c/Statistics/Posts for the forum longin/Capital Guaranteed Products/"/>
    </mc:Choice>
  </mc:AlternateContent>
  <xr:revisionPtr revIDLastSave="1" documentId="8_{377D5FDE-103A-412A-AB50-37705242AE37}" xr6:coauthVersionLast="47" xr6:coauthVersionMax="47" xr10:uidLastSave="{A1B6C13A-257F-4725-AC98-FFAB5E41EAB3}"/>
  <bookViews>
    <workbookView xWindow="-120" yWindow="-120" windowWidth="29040" windowHeight="15840" tabRatio="840" xr2:uid="{00000000-000D-0000-FFFF-FFFF00000000}"/>
  </bookViews>
  <sheets>
    <sheet name="Intro" sheetId="9" r:id="rId1"/>
    <sheet name="Data" sheetId="1" r:id="rId2"/>
    <sheet name="1_Perfomance" sheetId="3" r:id="rId3"/>
    <sheet name="1_Perfomance_Figure" sheetId="5" r:id="rId4"/>
    <sheet name="2_Decomposition" sheetId="2" r:id="rId5"/>
    <sheet name="2_Decomposition_Figure" sheetId="10" r:id="rId6"/>
    <sheet name="3_Sensitivity" sheetId="6" r:id="rId7"/>
    <sheet name="4_Statistical Distribution" sheetId="7" r:id="rId8"/>
    <sheet name="4_Statistical Distr._Figure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A6" i="2"/>
  <c r="C19" i="7"/>
  <c r="C12" i="7"/>
  <c r="C13" i="7"/>
  <c r="C14" i="7"/>
  <c r="C15" i="7"/>
  <c r="C16" i="7"/>
  <c r="C17" i="7"/>
  <c r="C18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" i="7"/>
  <c r="C5" i="7"/>
  <c r="C5" i="3"/>
  <c r="C4" i="7"/>
  <c r="E41" i="1"/>
  <c r="H6" i="2" s="1"/>
  <c r="G52" i="1"/>
  <c r="G53" i="1" s="1"/>
  <c r="C20" i="1"/>
  <c r="G41" i="1"/>
  <c r="G63" i="1"/>
  <c r="G64" i="1" s="1"/>
  <c r="F63" i="1"/>
  <c r="F64" i="1" s="1"/>
  <c r="E63" i="1"/>
  <c r="E64" i="1" s="1"/>
  <c r="D63" i="1"/>
  <c r="D64" i="1" s="1"/>
  <c r="C63" i="1"/>
  <c r="C64" i="1" s="1"/>
  <c r="F52" i="1"/>
  <c r="B10" i="6" s="1"/>
  <c r="E52" i="1"/>
  <c r="E53" i="1" s="1"/>
  <c r="D52" i="1"/>
  <c r="D53" i="1" s="1"/>
  <c r="C52" i="1"/>
  <c r="C53" i="1" s="1"/>
  <c r="G42" i="1"/>
  <c r="F41" i="1"/>
  <c r="B29" i="6" s="1"/>
  <c r="D41" i="1"/>
  <c r="D42" i="1" s="1"/>
  <c r="C41" i="1"/>
  <c r="C42" i="1" s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4" i="3"/>
  <c r="E42" i="1" l="1"/>
  <c r="C326" i="7"/>
  <c r="C411" i="7"/>
  <c r="C327" i="7"/>
  <c r="C135" i="7"/>
  <c r="C370" i="7"/>
  <c r="C235" i="7"/>
  <c r="F42" i="1"/>
  <c r="C368" i="7"/>
  <c r="C231" i="7"/>
  <c r="C123" i="7"/>
  <c r="C391" i="7"/>
  <c r="C348" i="7"/>
  <c r="C299" i="7"/>
  <c r="C171" i="7"/>
  <c r="C390" i="7"/>
  <c r="C347" i="7"/>
  <c r="C295" i="7"/>
  <c r="C167" i="7"/>
  <c r="C380" i="7"/>
  <c r="C312" i="7"/>
  <c r="C139" i="7"/>
  <c r="C402" i="7"/>
  <c r="C359" i="7"/>
  <c r="C338" i="7"/>
  <c r="C267" i="7"/>
  <c r="C203" i="7"/>
  <c r="C400" i="7"/>
  <c r="C379" i="7"/>
  <c r="C358" i="7"/>
  <c r="C336" i="7"/>
  <c r="C311" i="7"/>
  <c r="C263" i="7"/>
  <c r="C199" i="7"/>
  <c r="C407" i="7"/>
  <c r="C396" i="7"/>
  <c r="C386" i="7"/>
  <c r="C375" i="7"/>
  <c r="C364" i="7"/>
  <c r="C354" i="7"/>
  <c r="C343" i="7"/>
  <c r="C332" i="7"/>
  <c r="C320" i="7"/>
  <c r="C306" i="7"/>
  <c r="C283" i="7"/>
  <c r="C251" i="7"/>
  <c r="C219" i="7"/>
  <c r="C187" i="7"/>
  <c r="C155" i="7"/>
  <c r="C111" i="7"/>
  <c r="C406" i="7"/>
  <c r="C395" i="7"/>
  <c r="C384" i="7"/>
  <c r="C374" i="7"/>
  <c r="C363" i="7"/>
  <c r="C352" i="7"/>
  <c r="C342" i="7"/>
  <c r="C331" i="7"/>
  <c r="C319" i="7"/>
  <c r="C304" i="7"/>
  <c r="C279" i="7"/>
  <c r="C247" i="7"/>
  <c r="C215" i="7"/>
  <c r="C183" i="7"/>
  <c r="C151" i="7"/>
  <c r="C119" i="7"/>
  <c r="C410" i="7"/>
  <c r="C404" i="7"/>
  <c r="C399" i="7"/>
  <c r="C394" i="7"/>
  <c r="C388" i="7"/>
  <c r="C383" i="7"/>
  <c r="C378" i="7"/>
  <c r="C372" i="7"/>
  <c r="C367" i="7"/>
  <c r="C362" i="7"/>
  <c r="C356" i="7"/>
  <c r="C351" i="7"/>
  <c r="C346" i="7"/>
  <c r="C340" i="7"/>
  <c r="C335" i="7"/>
  <c r="C330" i="7"/>
  <c r="C324" i="7"/>
  <c r="C316" i="7"/>
  <c r="C308" i="7"/>
  <c r="C303" i="7"/>
  <c r="C291" i="7"/>
  <c r="C275" i="7"/>
  <c r="C259" i="7"/>
  <c r="C243" i="7"/>
  <c r="C227" i="7"/>
  <c r="C211" i="7"/>
  <c r="C195" i="7"/>
  <c r="C179" i="7"/>
  <c r="C163" i="7"/>
  <c r="C147" i="7"/>
  <c r="C131" i="7"/>
  <c r="C115" i="7"/>
  <c r="C408" i="7"/>
  <c r="C403" i="7"/>
  <c r="C398" i="7"/>
  <c r="C392" i="7"/>
  <c r="C387" i="7"/>
  <c r="C382" i="7"/>
  <c r="C376" i="7"/>
  <c r="C371" i="7"/>
  <c r="C366" i="7"/>
  <c r="C360" i="7"/>
  <c r="C355" i="7"/>
  <c r="C350" i="7"/>
  <c r="C344" i="7"/>
  <c r="C339" i="7"/>
  <c r="C334" i="7"/>
  <c r="C328" i="7"/>
  <c r="C323" i="7"/>
  <c r="C315" i="7"/>
  <c r="C307" i="7"/>
  <c r="C300" i="7"/>
  <c r="C287" i="7"/>
  <c r="C271" i="7"/>
  <c r="C255" i="7"/>
  <c r="C239" i="7"/>
  <c r="C223" i="7"/>
  <c r="C207" i="7"/>
  <c r="C191" i="7"/>
  <c r="C175" i="7"/>
  <c r="C159" i="7"/>
  <c r="C143" i="7"/>
  <c r="C127" i="7"/>
  <c r="C112" i="7"/>
  <c r="C322" i="7"/>
  <c r="C318" i="7"/>
  <c r="C314" i="7"/>
  <c r="C310" i="7"/>
  <c r="C298" i="7"/>
  <c r="C290" i="7"/>
  <c r="C282" i="7"/>
  <c r="C274" i="7"/>
  <c r="C266" i="7"/>
  <c r="C258" i="7"/>
  <c r="C246" i="7"/>
  <c r="C242" i="7"/>
  <c r="C234" i="7"/>
  <c r="C230" i="7"/>
  <c r="C226" i="7"/>
  <c r="C218" i="7"/>
  <c r="C214" i="7"/>
  <c r="C210" i="7"/>
  <c r="C206" i="7"/>
  <c r="C202" i="7"/>
  <c r="C198" i="7"/>
  <c r="C194" i="7"/>
  <c r="C190" i="7"/>
  <c r="C186" i="7"/>
  <c r="C182" i="7"/>
  <c r="C178" i="7"/>
  <c r="C174" i="7"/>
  <c r="C170" i="7"/>
  <c r="C166" i="7"/>
  <c r="C162" i="7"/>
  <c r="C158" i="7"/>
  <c r="C154" i="7"/>
  <c r="C150" i="7"/>
  <c r="C146" i="7"/>
  <c r="C142" i="7"/>
  <c r="C138" i="7"/>
  <c r="C134" i="7"/>
  <c r="C130" i="7"/>
  <c r="C126" i="7"/>
  <c r="C122" i="7"/>
  <c r="C118" i="7"/>
  <c r="C114" i="7"/>
  <c r="C302" i="7"/>
  <c r="C294" i="7"/>
  <c r="C286" i="7"/>
  <c r="C278" i="7"/>
  <c r="C270" i="7"/>
  <c r="C262" i="7"/>
  <c r="C254" i="7"/>
  <c r="C250" i="7"/>
  <c r="C238" i="7"/>
  <c r="C222" i="7"/>
  <c r="C409" i="7"/>
  <c r="C405" i="7"/>
  <c r="C401" i="7"/>
  <c r="C397" i="7"/>
  <c r="C393" i="7"/>
  <c r="C389" i="7"/>
  <c r="C385" i="7"/>
  <c r="C381" i="7"/>
  <c r="C377" i="7"/>
  <c r="C373" i="7"/>
  <c r="C369" i="7"/>
  <c r="C365" i="7"/>
  <c r="C361" i="7"/>
  <c r="C357" i="7"/>
  <c r="C353" i="7"/>
  <c r="C349" i="7"/>
  <c r="C345" i="7"/>
  <c r="C341" i="7"/>
  <c r="C337" i="7"/>
  <c r="C333" i="7"/>
  <c r="C329" i="7"/>
  <c r="C325" i="7"/>
  <c r="C321" i="7"/>
  <c r="C317" i="7"/>
  <c r="C313" i="7"/>
  <c r="C309" i="7"/>
  <c r="C305" i="7"/>
  <c r="C301" i="7"/>
  <c r="C297" i="7"/>
  <c r="C293" i="7"/>
  <c r="C289" i="7"/>
  <c r="C285" i="7"/>
  <c r="C281" i="7"/>
  <c r="C277" i="7"/>
  <c r="C273" i="7"/>
  <c r="C269" i="7"/>
  <c r="C265" i="7"/>
  <c r="C261" i="7"/>
  <c r="C257" i="7"/>
  <c r="C253" i="7"/>
  <c r="C249" i="7"/>
  <c r="C245" i="7"/>
  <c r="C241" i="7"/>
  <c r="C237" i="7"/>
  <c r="C233" i="7"/>
  <c r="C229" i="7"/>
  <c r="C225" i="7"/>
  <c r="C221" i="7"/>
  <c r="C217" i="7"/>
  <c r="C213" i="7"/>
  <c r="C209" i="7"/>
  <c r="C205" i="7"/>
  <c r="C201" i="7"/>
  <c r="C197" i="7"/>
  <c r="C193" i="7"/>
  <c r="C189" i="7"/>
  <c r="C185" i="7"/>
  <c r="C181" i="7"/>
  <c r="C177" i="7"/>
  <c r="C173" i="7"/>
  <c r="C169" i="7"/>
  <c r="C165" i="7"/>
  <c r="C161" i="7"/>
  <c r="C157" i="7"/>
  <c r="C153" i="7"/>
  <c r="C149" i="7"/>
  <c r="C145" i="7"/>
  <c r="C141" i="7"/>
  <c r="C137" i="7"/>
  <c r="C133" i="7"/>
  <c r="C129" i="7"/>
  <c r="C125" i="7"/>
  <c r="C121" i="7"/>
  <c r="C117" i="7"/>
  <c r="C113" i="7"/>
  <c r="C296" i="7"/>
  <c r="C292" i="7"/>
  <c r="C288" i="7"/>
  <c r="C284" i="7"/>
  <c r="C280" i="7"/>
  <c r="C276" i="7"/>
  <c r="C272" i="7"/>
  <c r="C268" i="7"/>
  <c r="C264" i="7"/>
  <c r="C260" i="7"/>
  <c r="C256" i="7"/>
  <c r="C252" i="7"/>
  <c r="C248" i="7"/>
  <c r="C244" i="7"/>
  <c r="C240" i="7"/>
  <c r="C236" i="7"/>
  <c r="C232" i="7"/>
  <c r="C228" i="7"/>
  <c r="C224" i="7"/>
  <c r="C220" i="7"/>
  <c r="C216" i="7"/>
  <c r="C212" i="7"/>
  <c r="C208" i="7"/>
  <c r="C204" i="7"/>
  <c r="C200" i="7"/>
  <c r="C196" i="7"/>
  <c r="C192" i="7"/>
  <c r="C188" i="7"/>
  <c r="C184" i="7"/>
  <c r="C180" i="7"/>
  <c r="C176" i="7"/>
  <c r="C172" i="7"/>
  <c r="C168" i="7"/>
  <c r="C164" i="7"/>
  <c r="C160" i="7"/>
  <c r="C156" i="7"/>
  <c r="C152" i="7"/>
  <c r="C148" i="7"/>
  <c r="C144" i="7"/>
  <c r="C140" i="7"/>
  <c r="C136" i="7"/>
  <c r="C132" i="7"/>
  <c r="C128" i="7"/>
  <c r="C124" i="7"/>
  <c r="C120" i="7"/>
  <c r="C116" i="7"/>
  <c r="B26" i="6"/>
  <c r="B27" i="6" s="1"/>
  <c r="B34" i="6" s="1"/>
  <c r="B7" i="6"/>
  <c r="B8" i="6" s="1"/>
  <c r="B15" i="6" s="1"/>
  <c r="H3" i="2"/>
  <c r="D5" i="2" s="1"/>
  <c r="C5" i="2" s="1"/>
  <c r="F4" i="7"/>
  <c r="F5" i="7"/>
  <c r="C7" i="7"/>
  <c r="H7" i="2"/>
  <c r="D6" i="2" s="1"/>
  <c r="F53" i="1"/>
  <c r="H4" i="2" l="1"/>
  <c r="H9" i="2" s="1"/>
  <c r="H11" i="2"/>
  <c r="D7" i="2" s="1"/>
  <c r="B17" i="6" l="1"/>
  <c r="B11" i="6" s="1"/>
  <c r="B13" i="6" s="1"/>
  <c r="H13" i="2"/>
  <c r="B36" i="6"/>
  <c r="B37" i="6" s="1"/>
  <c r="B38" i="6" s="1"/>
  <c r="H12" i="2"/>
  <c r="B18" i="6"/>
  <c r="B19" i="6" s="1"/>
  <c r="B30" i="6" l="1"/>
  <c r="B32" i="6" s="1"/>
</calcChain>
</file>

<file path=xl/sharedStrings.xml><?xml version="1.0" encoding="utf-8"?>
<sst xmlns="http://schemas.openxmlformats.org/spreadsheetml/2006/main" count="122" uniqueCount="69">
  <si>
    <t xml:space="preserve"> </t>
  </si>
  <si>
    <t>euros</t>
  </si>
  <si>
    <t>year</t>
  </si>
  <si>
    <t>an</t>
  </si>
  <si>
    <t>Return of the CAC40 Index</t>
  </si>
  <si>
    <t>Return of the capital guaranteed product</t>
  </si>
  <si>
    <t>1. Graphical representation of the performance of a capital guaranteed product</t>
  </si>
  <si>
    <t>2. Decomposition of the product</t>
  </si>
  <si>
    <t>Margin of the bank</t>
  </si>
  <si>
    <t>Margin of the bank in percentage (periodic rate)</t>
  </si>
  <si>
    <t>Margin of the bank in percentage (annual rate)</t>
  </si>
  <si>
    <t>Maximum participation rate</t>
  </si>
  <si>
    <t>Price of the call option at-the-money with the same notional amount</t>
  </si>
  <si>
    <t>Amount invested in the call option</t>
  </si>
  <si>
    <t>Amount available for investing in the call option and for the margin of the bank</t>
  </si>
  <si>
    <t>Modified implied volatility</t>
  </si>
  <si>
    <t>(instead of 10%)</t>
  </si>
  <si>
    <t>Amount invested in risk-free securities at Date 0</t>
  </si>
  <si>
    <t>Participation rate proposed to the client</t>
  </si>
  <si>
    <t>Modified risk-free rate</t>
  </si>
  <si>
    <t>(instead of 5%)</t>
  </si>
  <si>
    <t>** Sensitivity to the market volatility</t>
  </si>
  <si>
    <t>** Sensitivity to the risk-free rate</t>
  </si>
  <si>
    <t>4. Statistical distribution of the return of the product</t>
  </si>
  <si>
    <t>(annual rate)</t>
  </si>
  <si>
    <t>(periodic rate)</t>
  </si>
  <si>
    <t>Notional amount</t>
  </si>
  <si>
    <t>Maturity date</t>
  </si>
  <si>
    <t>Length of the investment period</t>
  </si>
  <si>
    <t>Participation rate</t>
  </si>
  <si>
    <t>Risk-free rate</t>
  </si>
  <si>
    <t xml:space="preserve">Implied volatility </t>
  </si>
  <si>
    <t>Maturity of the options</t>
  </si>
  <si>
    <t>3 months</t>
  </si>
  <si>
    <t>6 months</t>
  </si>
  <si>
    <t>9 months</t>
  </si>
  <si>
    <t>1 year</t>
  </si>
  <si>
    <t>In-the-money</t>
  </si>
  <si>
    <t>At-the-money</t>
  </si>
  <si>
    <t>Out-of-the-money</t>
  </si>
  <si>
    <t>Value of the underlying asset</t>
  </si>
  <si>
    <t>Maturity</t>
  </si>
  <si>
    <t>year(s)</t>
  </si>
  <si>
    <t>Strike price</t>
  </si>
  <si>
    <t>Volatility of the underlying asset</t>
  </si>
  <si>
    <t>Price of a call option</t>
  </si>
  <si>
    <t>Price of a put option</t>
  </si>
  <si>
    <t>Data</t>
  </si>
  <si>
    <t>Probability of observing a drop in the CAC-40 Index in the next 6 months</t>
  </si>
  <si>
    <t xml:space="preserve">Probability density </t>
  </si>
  <si>
    <t>Capital Guaranteed Product</t>
  </si>
  <si>
    <t>François LONGIN ; Shengyu ZHENG</t>
  </si>
  <si>
    <t>ESSEC Business School</t>
  </si>
  <si>
    <t>Amount invested in risk-free asset</t>
  </si>
  <si>
    <t xml:space="preserve"> Maturity date</t>
  </si>
  <si>
    <t xml:space="preserve"> Effective date</t>
  </si>
  <si>
    <t>3. Sensitivity to variations of the market data</t>
  </si>
  <si>
    <t>Amount invested in the risk-free asset at date 0</t>
  </si>
  <si>
    <t>Expected return of the CAC40 index for the next 6 months</t>
  </si>
  <si>
    <t>Implied volatility of the CAC40 index for the next 6 months</t>
  </si>
  <si>
    <t>Return of the capital guarantee product</t>
  </si>
  <si>
    <t>Issuance date</t>
  </si>
  <si>
    <t>Characteristics of the capital guarantee product</t>
  </si>
  <si>
    <t>Market data</t>
  </si>
  <si>
    <t>Expected return of the CAC40 index</t>
  </si>
  <si>
    <t xml:space="preserve"> (montlhy rate)</t>
  </si>
  <si>
    <t>Underlying asset</t>
  </si>
  <si>
    <t>CAC40 index</t>
  </si>
  <si>
    <t>March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</si>
</sst>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0.0%"/>
    <numFmt numFmtId="165" formatCode="dd/mm/yy"/>
    <numFmt numFmtId="166" formatCode="#,##0.000"/>
    <numFmt numFmtId="167" formatCode="0.000"/>
    <numFmt numFmtId="168" formatCode="#,##0.000000"/>
    <numFmt numFmtId="169" formatCode="#,##0.00\ &quot;€&quot;"/>
    <numFmt numFmtId="170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0" fontId="0" fillId="0" borderId="0" xfId="2" applyNumberFormat="1" applyFont="1" applyAlignment="1">
      <alignment vertical="top"/>
    </xf>
    <xf numFmtId="3" fontId="0" fillId="0" borderId="0" xfId="0" applyNumberFormat="1" applyAlignment="1">
      <alignment vertical="top"/>
    </xf>
    <xf numFmtId="3" fontId="0" fillId="0" borderId="0" xfId="2" applyNumberFormat="1" applyFont="1" applyAlignment="1">
      <alignment vertical="top"/>
    </xf>
    <xf numFmtId="10" fontId="1" fillId="0" borderId="0" xfId="2" applyNumberFormat="1" applyAlignment="1">
      <alignment vertical="top"/>
    </xf>
    <xf numFmtId="169" fontId="0" fillId="0" borderId="0" xfId="0" applyNumberFormat="1" applyAlignment="1">
      <alignment vertical="top"/>
    </xf>
    <xf numFmtId="169" fontId="0" fillId="0" borderId="0" xfId="1" applyNumberFormat="1" applyFont="1" applyAlignment="1">
      <alignment vertical="top"/>
    </xf>
    <xf numFmtId="44" fontId="0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0" fillId="2" borderId="0" xfId="0" applyFill="1"/>
    <xf numFmtId="0" fontId="6" fillId="2" borderId="0" xfId="0" applyFont="1" applyFill="1"/>
    <xf numFmtId="0" fontId="0" fillId="2" borderId="4" xfId="0" applyFill="1" applyBorder="1"/>
    <xf numFmtId="0" fontId="0" fillId="3" borderId="0" xfId="0" applyFill="1"/>
    <xf numFmtId="0" fontId="7" fillId="2" borderId="4" xfId="0" applyFont="1" applyFill="1" applyBorder="1"/>
    <xf numFmtId="0" fontId="8" fillId="2" borderId="4" xfId="0" applyFont="1" applyFill="1" applyBorder="1"/>
    <xf numFmtId="0" fontId="9" fillId="2" borderId="0" xfId="0" applyFont="1" applyFill="1"/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0" fontId="4" fillId="0" borderId="0" xfId="2" applyNumberFormat="1" applyFont="1" applyAlignment="1">
      <alignment vertical="center"/>
    </xf>
    <xf numFmtId="10" fontId="1" fillId="0" borderId="0" xfId="2" applyNumberFormat="1" applyAlignment="1">
      <alignment vertical="center"/>
    </xf>
    <xf numFmtId="10" fontId="0" fillId="0" borderId="0" xfId="2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7" fontId="0" fillId="0" borderId="5" xfId="2" applyNumberFormat="1" applyFon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3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2" applyNumberFormat="1" applyFont="1" applyBorder="1" applyAlignment="1">
      <alignment horizontal="center" vertical="center"/>
    </xf>
    <xf numFmtId="10" fontId="5" fillId="0" borderId="2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164" fontId="4" fillId="0" borderId="0" xfId="2" applyNumberFormat="1" applyFont="1" applyBorder="1" applyAlignment="1">
      <alignment horizontal="right" vertical="center"/>
    </xf>
    <xf numFmtId="9" fontId="5" fillId="0" borderId="0" xfId="2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8" fontId="5" fillId="0" borderId="2" xfId="0" applyNumberFormat="1" applyFont="1" applyBorder="1" applyAlignment="1">
      <alignment horizontal="center" vertical="center"/>
    </xf>
    <xf numFmtId="9" fontId="4" fillId="0" borderId="0" xfId="2" applyFont="1" applyBorder="1" applyAlignment="1">
      <alignment horizontal="right" vertical="center"/>
    </xf>
    <xf numFmtId="164" fontId="5" fillId="0" borderId="3" xfId="2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2" fontId="5" fillId="0" borderId="3" xfId="2" applyNumberFormat="1" applyFont="1" applyBorder="1" applyAlignment="1">
      <alignment horizontal="center" vertical="center"/>
    </xf>
    <xf numFmtId="169" fontId="1" fillId="0" borderId="0" xfId="0" applyNumberFormat="1" applyFont="1" applyAlignment="1">
      <alignment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 vertical="top"/>
    </xf>
    <xf numFmtId="169" fontId="0" fillId="0" borderId="0" xfId="0" applyNumberFormat="1" applyAlignment="1">
      <alignment horizontal="right" vertical="top"/>
    </xf>
    <xf numFmtId="44" fontId="0" fillId="0" borderId="0" xfId="0" applyNumberFormat="1" applyAlignment="1">
      <alignment horizontal="right" vertical="top"/>
    </xf>
  </cellXfs>
  <cellStyles count="3">
    <cellStyle name="Euro" xfId="1" xr:uid="{00000000-0005-0000-0000-000000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Performance of the capital</a:t>
            </a:r>
            <a:r>
              <a:rPr lang="en-GB" baseline="0"/>
              <a:t> guaranteed product</a:t>
            </a:r>
            <a:endParaRPr lang="en-GB"/>
          </a:p>
        </c:rich>
      </c:tx>
      <c:layout>
        <c:manualLayout>
          <c:xMode val="edge"/>
          <c:yMode val="edge"/>
          <c:x val="0.26542571527059633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6440677966101694"/>
          <c:w val="0.87590486039296789"/>
          <c:h val="0.72881355932203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'1_Perfomance'!$C$3</c:f>
              <c:strCache>
                <c:ptCount val="1"/>
                <c:pt idx="0">
                  <c:v>Return of the capital guaranteed product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'1_Perfomance'!$B$4:$B$24</c:f>
              <c:numCache>
                <c:formatCode>0%</c:formatCode>
                <c:ptCount val="21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</c:numCache>
            </c:numRef>
          </c:xVal>
          <c:yVal>
            <c:numRef>
              <c:f>'1_Perfomance'!$C$4:$C$24</c:f>
              <c:numCache>
                <c:formatCode>0.0%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4.0000000000000001E-3</c:v>
                </c:pt>
                <c:pt idx="12">
                  <c:v>8.0000000000000002E-3</c:v>
                </c:pt>
                <c:pt idx="13">
                  <c:v>1.2E-2</c:v>
                </c:pt>
                <c:pt idx="14">
                  <c:v>1.6E-2</c:v>
                </c:pt>
                <c:pt idx="15">
                  <c:v>2.0000000000000004E-2</c:v>
                </c:pt>
                <c:pt idx="16">
                  <c:v>2.4E-2</c:v>
                </c:pt>
                <c:pt idx="17">
                  <c:v>2.8000000000000004E-2</c:v>
                </c:pt>
                <c:pt idx="18">
                  <c:v>3.2000000000000001E-2</c:v>
                </c:pt>
                <c:pt idx="19">
                  <c:v>3.5999999999999997E-2</c:v>
                </c:pt>
                <c:pt idx="20">
                  <c:v>4.0000000000000008E-2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72-4F4C-9932-B35ED6FB1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830928"/>
        <c:axId val="1"/>
      </c:scatterChart>
      <c:valAx>
        <c:axId val="1332830928"/>
        <c:scaling>
          <c:orientation val="minMax"/>
          <c:max val="0.1"/>
          <c:min val="-0.1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 sz="1600"/>
                  <a:t>Return</a:t>
                </a:r>
                <a:r>
                  <a:rPr lang="en-GB" sz="1600" baseline="0"/>
                  <a:t> of the CAC40 Index</a:t>
                </a:r>
                <a:endParaRPr lang="en-GB" sz="1600"/>
              </a:p>
            </c:rich>
          </c:tx>
          <c:layout>
            <c:manualLayout>
              <c:xMode val="edge"/>
              <c:yMode val="edge"/>
              <c:x val="0.37951919399975659"/>
              <c:y val="0.92882734936665523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2.5000000000000001E-2"/>
        <c:minorUnit val="5.0000000000000001E-3"/>
      </c:valAx>
      <c:valAx>
        <c:axId val="1"/>
        <c:scaling>
          <c:orientation val="minMax"/>
          <c:max val="0.1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 sz="1600"/>
                  <a:t>Return</a:t>
                </a:r>
                <a:r>
                  <a:rPr lang="en-GB" sz="1600" baseline="0"/>
                  <a:t> of the capital guarantee product</a:t>
                </a:r>
                <a:endParaRPr lang="en-GB" sz="1600"/>
              </a:p>
            </c:rich>
          </c:tx>
          <c:layout>
            <c:manualLayout>
              <c:xMode val="edge"/>
              <c:yMode val="edge"/>
              <c:x val="1.6894152717665256E-2"/>
              <c:y val="0.22523768258587243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2830928"/>
        <c:crosses val="autoZero"/>
        <c:crossBetween val="midCat"/>
        <c:majorUnit val="2.5000000000000001E-2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fr-FR" sz="1600" b="1"/>
              <a:t>Decomposition of the product</a:t>
            </a:r>
          </a:p>
        </c:rich>
      </c:tx>
      <c:layout>
        <c:manualLayout>
          <c:xMode val="edge"/>
          <c:yMode val="edge"/>
          <c:x val="0.36704963989044792"/>
          <c:y val="3.9774559183159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352826159553829E-2"/>
          <c:y val="7.9566261151876511E-2"/>
          <c:w val="0.91891537308985283"/>
          <c:h val="0.694891558546413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'2_Decomposition'!$A$5</c:f>
              <c:strCache>
                <c:ptCount val="1"/>
                <c:pt idx="0">
                  <c:v>Amount invested in risk-free asset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E-48CD-B4F0-6FFF934211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F5E-48CD-B4F0-6FFF934211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'2_Decomposition'!$D$4:$E$4</c:f>
              <c:strCache>
                <c:ptCount val="2"/>
                <c:pt idx="0">
                  <c:v> Maturity date</c:v>
                </c:pt>
                <c:pt idx="1">
                  <c:v> Effective date</c:v>
                </c:pt>
              </c:strCache>
            </c:strRef>
          </c:cat>
          <c:val>
            <c:numRef>
              <c:f>'2_Decomposition'!$C$5:$D$5</c:f>
              <c:numCache>
                <c:formatCode>#\ ##0.00\ "€"</c:formatCode>
                <c:ptCount val="2"/>
                <c:pt idx="0">
                  <c:v>1000000</c:v>
                </c:pt>
                <c:pt idx="1">
                  <c:v>962250.44864937617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E-48CD-B4F0-6FFF93421183}"/>
            </c:ext>
          </c:extLst>
        </c:ser>
        <c:ser>
          <c:idx val="1"/>
          <c:order val="1"/>
          <c:tx>
            <c:strRef>
              <c:f>'2_Decomposition'!$A$6</c:f>
              <c:strCache>
                <c:ptCount val="1"/>
                <c:pt idx="0">
                  <c:v>Amount invested in the call option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  <a:prstDash val="dash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E-48CD-B4F0-6FFF934211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5E-48CD-B4F0-6FFF93421183}"/>
              </c:ext>
            </c:extLst>
          </c:dPt>
          <c:dLbls>
            <c:dLbl>
              <c:idx val="0"/>
              <c:layout>
                <c:manualLayout>
                  <c:x val="2.7323476948739383E-3"/>
                  <c:y val="0.119026151319368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Return from the call option</a:t>
                    </a:r>
                  </a:p>
                  <a:p>
                    <a:pPr>
                      <a:defRPr sz="1000"/>
                    </a:pPr>
                    <a:r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≥ 0</a:t>
                    </a:r>
                    <a:endParaRPr lang="en-US"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97744159546304"/>
                      <c:h val="9.959365004849429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6F5E-48CD-B4F0-6FFF93421183}"/>
                </c:ext>
              </c:extLst>
            </c:dLbl>
            <c:dLbl>
              <c:idx val="1"/>
              <c:layout>
                <c:manualLayout>
                  <c:x val="2.7318099370124216E-3"/>
                  <c:y val="-0.105451784926612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195215245650481"/>
                      <c:h val="0.12268646570486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F5E-48CD-B4F0-6FFF934211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'2_Decomposition'!$D$4:$E$4</c:f>
              <c:strCache>
                <c:ptCount val="2"/>
                <c:pt idx="0">
                  <c:v> Maturity date</c:v>
                </c:pt>
                <c:pt idx="1">
                  <c:v> Effective date</c:v>
                </c:pt>
              </c:strCache>
            </c:strRef>
          </c:cat>
          <c:val>
            <c:numRef>
              <c:f>'2_Decomposition'!$C$6:$D$6</c:f>
              <c:numCache>
                <c:formatCode>#\ ##0.00\ "€"</c:formatCode>
                <c:ptCount val="2"/>
                <c:pt idx="0" formatCode="General">
                  <c:v>20000</c:v>
                </c:pt>
                <c:pt idx="1">
                  <c:v>16769.078474745402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E-48CD-B4F0-6FFF93421183}"/>
            </c:ext>
          </c:extLst>
        </c:ser>
        <c:ser>
          <c:idx val="2"/>
          <c:order val="2"/>
          <c:tx>
            <c:strRef>
              <c:f>'2_Decomposition'!$A$7</c:f>
              <c:strCache>
                <c:ptCount val="1"/>
                <c:pt idx="0">
                  <c:v>Margin of the bank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4056410054019264E-2"/>
                      <c:h val="8.0798395618338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F5E-48CD-B4F0-6FFF93421183}"/>
                </c:ext>
              </c:extLst>
            </c:dLbl>
            <c:dLbl>
              <c:idx val="1"/>
              <c:layout>
                <c:manualLayout>
                  <c:x val="3.8924634848968014E-2"/>
                  <c:y val="8.35842663514148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9520406028695839E-2"/>
                      <c:h val="8.91518804646749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F5E-48CD-B4F0-6FFF934211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'2_Decomposition'!$D$4:$E$4</c:f>
              <c:strCache>
                <c:ptCount val="2"/>
                <c:pt idx="0">
                  <c:v> Maturity date</c:v>
                </c:pt>
                <c:pt idx="1">
                  <c:v> Effective date</c:v>
                </c:pt>
              </c:strCache>
            </c:strRef>
          </c:cat>
          <c:val>
            <c:numRef>
              <c:f>'2_Decomposition'!$C$7:$D$7</c:f>
              <c:numCache>
                <c:formatCode>_("€"* #,##0.00_);_("€"* \(#,##0.00\);_("€"* "-"??_);_(@_)</c:formatCode>
                <c:ptCount val="2"/>
                <c:pt idx="0">
                  <c:v>0</c:v>
                </c:pt>
                <c:pt idx="1">
                  <c:v>20980.472875878433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E-48CD-B4F0-6FFF93421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48177263"/>
        <c:axId val="1448178095"/>
      </c:barChart>
      <c:catAx>
        <c:axId val="14481772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48178095"/>
        <c:crosses val="autoZero"/>
        <c:auto val="1"/>
        <c:lblAlgn val="ctr"/>
        <c:lblOffset val="100"/>
        <c:noMultiLvlLbl val="0"/>
      </c:catAx>
      <c:valAx>
        <c:axId val="1448178095"/>
        <c:scaling>
          <c:orientation val="minMax"/>
          <c:max val="1100000"/>
          <c:min val="0"/>
        </c:scaling>
        <c:delete val="1"/>
        <c:axPos val="b"/>
        <c:numFmt formatCode="#\ ##0.00\ &quot;€&quot;" sourceLinked="1"/>
        <c:majorTickMark val="none"/>
        <c:minorTickMark val="none"/>
        <c:tickLblPos val="nextTo"/>
        <c:crossAx val="1448177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Statistical distribution of the return</a:t>
            </a:r>
            <a:r>
              <a:rPr lang="en-GB" baseline="0"/>
              <a:t> of the product</a:t>
            </a:r>
            <a:endParaRPr lang="en-GB"/>
          </a:p>
        </c:rich>
      </c:tx>
      <c:layout>
        <c:manualLayout>
          <c:xMode val="edge"/>
          <c:yMode val="edge"/>
          <c:x val="0.20997123681687441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84276126558011E-2"/>
          <c:y val="0.12203389830508475"/>
          <c:w val="0.89645254074784275"/>
          <c:h val="0.72203389830508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'4_Statistical Distribution'!$C$10</c:f>
              <c:strCache>
                <c:ptCount val="1"/>
                <c:pt idx="0">
                  <c:v>Probability density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'4_Statistical Distribution'!$B$111:$B$411</c:f>
              <c:numCache>
                <c:formatCode>0.000</c:formatCode>
                <c:ptCount val="301"/>
                <c:pt idx="0">
                  <c:v>0</c:v>
                </c:pt>
                <c:pt idx="1">
                  <c:v>9.9999999999999395E-4</c:v>
                </c:pt>
                <c:pt idx="2">
                  <c:v>1.9999999999999901E-3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7.0000000000000999E-3</c:v>
                </c:pt>
                <c:pt idx="8">
                  <c:v>8.0000000000001008E-3</c:v>
                </c:pt>
                <c:pt idx="9">
                  <c:v>9.0000000000000999E-3</c:v>
                </c:pt>
                <c:pt idx="10">
                  <c:v>1.0000000000000101E-2</c:v>
                </c:pt>
                <c:pt idx="11">
                  <c:v>1.10000000000001E-2</c:v>
                </c:pt>
                <c:pt idx="12">
                  <c:v>1.2000000000000101E-2</c:v>
                </c:pt>
                <c:pt idx="13">
                  <c:v>1.30000000000001E-2</c:v>
                </c:pt>
                <c:pt idx="14">
                  <c:v>1.4000000000000099E-2</c:v>
                </c:pt>
                <c:pt idx="15">
                  <c:v>1.50000000000001E-2</c:v>
                </c:pt>
                <c:pt idx="16">
                  <c:v>1.6000000000000101E-2</c:v>
                </c:pt>
                <c:pt idx="17">
                  <c:v>1.7000000000000098E-2</c:v>
                </c:pt>
                <c:pt idx="18">
                  <c:v>1.8000000000000099E-2</c:v>
                </c:pt>
                <c:pt idx="19">
                  <c:v>1.90000000000001E-2</c:v>
                </c:pt>
                <c:pt idx="20">
                  <c:v>2.0000000000000101E-2</c:v>
                </c:pt>
                <c:pt idx="21">
                  <c:v>2.1000000000000098E-2</c:v>
                </c:pt>
                <c:pt idx="22">
                  <c:v>2.2000000000000099E-2</c:v>
                </c:pt>
                <c:pt idx="23">
                  <c:v>2.30000000000001E-2</c:v>
                </c:pt>
                <c:pt idx="24">
                  <c:v>2.4000000000000101E-2</c:v>
                </c:pt>
                <c:pt idx="25">
                  <c:v>2.5000000000000099E-2</c:v>
                </c:pt>
                <c:pt idx="26">
                  <c:v>2.6000000000000099E-2</c:v>
                </c:pt>
                <c:pt idx="27">
                  <c:v>2.70000000000001E-2</c:v>
                </c:pt>
                <c:pt idx="28">
                  <c:v>2.8000000000000101E-2</c:v>
                </c:pt>
                <c:pt idx="29">
                  <c:v>2.9000000000000099E-2</c:v>
                </c:pt>
                <c:pt idx="30">
                  <c:v>3.00000000000001E-2</c:v>
                </c:pt>
                <c:pt idx="31">
                  <c:v>3.10000000000001E-2</c:v>
                </c:pt>
                <c:pt idx="32">
                  <c:v>3.2000000000000098E-2</c:v>
                </c:pt>
                <c:pt idx="33">
                  <c:v>3.3000000000000099E-2</c:v>
                </c:pt>
                <c:pt idx="34">
                  <c:v>3.40000000000001E-2</c:v>
                </c:pt>
                <c:pt idx="35">
                  <c:v>3.50000000000001E-2</c:v>
                </c:pt>
                <c:pt idx="36">
                  <c:v>3.6000000000000101E-2</c:v>
                </c:pt>
                <c:pt idx="37">
                  <c:v>3.7000000000000102E-2</c:v>
                </c:pt>
                <c:pt idx="38">
                  <c:v>3.8000000000000103E-2</c:v>
                </c:pt>
                <c:pt idx="39">
                  <c:v>3.9000000000000097E-2</c:v>
                </c:pt>
                <c:pt idx="40">
                  <c:v>4.0000000000000098E-2</c:v>
                </c:pt>
                <c:pt idx="41">
                  <c:v>4.1000000000000099E-2</c:v>
                </c:pt>
                <c:pt idx="42">
                  <c:v>4.20000000000001E-2</c:v>
                </c:pt>
                <c:pt idx="43">
                  <c:v>4.3000000000000101E-2</c:v>
                </c:pt>
                <c:pt idx="44">
                  <c:v>4.4000000000000102E-2</c:v>
                </c:pt>
                <c:pt idx="45">
                  <c:v>4.5000000000000102E-2</c:v>
                </c:pt>
                <c:pt idx="46">
                  <c:v>4.6000000000000103E-2</c:v>
                </c:pt>
                <c:pt idx="47">
                  <c:v>4.7000000000000097E-2</c:v>
                </c:pt>
                <c:pt idx="48">
                  <c:v>4.8000000000000098E-2</c:v>
                </c:pt>
                <c:pt idx="49">
                  <c:v>4.9000000000000099E-2</c:v>
                </c:pt>
                <c:pt idx="50">
                  <c:v>0.05</c:v>
                </c:pt>
                <c:pt idx="51">
                  <c:v>5.0999999999999997E-2</c:v>
                </c:pt>
                <c:pt idx="52">
                  <c:v>5.1999999999999998E-2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5.8999999999999997E-2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7.0999999999999994E-2</c:v>
                </c:pt>
                <c:pt idx="72">
                  <c:v>7.1999999999999995E-2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8.5999999999999993E-2</c:v>
                </c:pt>
                <c:pt idx="87">
                  <c:v>8.6999999999999994E-2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0.10199999999999999</c:v>
                </c:pt>
                <c:pt idx="103">
                  <c:v>0.10299999999999999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0.14099999999999999</c:v>
                </c:pt>
                <c:pt idx="142">
                  <c:v>0.14199999999999999</c:v>
                </c:pt>
                <c:pt idx="143">
                  <c:v>0.14299999999999999</c:v>
                </c:pt>
                <c:pt idx="144">
                  <c:v>0.14399999999999999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0.17199999999999999</c:v>
                </c:pt>
                <c:pt idx="173">
                  <c:v>0.17299999999999999</c:v>
                </c:pt>
                <c:pt idx="174">
                  <c:v>0.17399999999999999</c:v>
                </c:pt>
                <c:pt idx="175">
                  <c:v>0.17499999999999999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0.20399999999999999</c:v>
                </c:pt>
                <c:pt idx="205">
                  <c:v>0.20499999999999999</c:v>
                </c:pt>
                <c:pt idx="206">
                  <c:v>0.20599999999999999</c:v>
                </c:pt>
                <c:pt idx="207">
                  <c:v>0.20699999999999999</c:v>
                </c:pt>
                <c:pt idx="208">
                  <c:v>0.20799999999999999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0.28199999999999997</c:v>
                </c:pt>
                <c:pt idx="283">
                  <c:v>0.28299999999999997</c:v>
                </c:pt>
                <c:pt idx="284">
                  <c:v>0.28399999999999997</c:v>
                </c:pt>
                <c:pt idx="285">
                  <c:v>0.28499999999999998</c:v>
                </c:pt>
                <c:pt idx="286">
                  <c:v>0.28599999999999998</c:v>
                </c:pt>
                <c:pt idx="287">
                  <c:v>0.28699999999999998</c:v>
                </c:pt>
                <c:pt idx="288">
                  <c:v>0.28799999999999998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</c:numCache>
            </c:numRef>
          </c:xVal>
          <c:yVal>
            <c:numRef>
              <c:f>'4_Statistical Distribution'!$C$111:$C$411</c:f>
              <c:numCache>
                <c:formatCode>#\ ##0.000</c:formatCode>
                <c:ptCount val="301"/>
                <c:pt idx="0">
                  <c:v>2.0485087134369979</c:v>
                </c:pt>
                <c:pt idx="1">
                  <c:v>2.0533176060092639</c:v>
                </c:pt>
                <c:pt idx="2">
                  <c:v>2.0580730122135611</c:v>
                </c:pt>
                <c:pt idx="3">
                  <c:v>2.0627745084992961</c:v>
                </c:pt>
                <c:pt idx="4">
                  <c:v>2.0674216754375552</c:v>
                </c:pt>
                <c:pt idx="5">
                  <c:v>2.0720140977833861</c:v>
                </c:pt>
                <c:pt idx="6">
                  <c:v>2.0765513645375564</c:v>
                </c:pt>
                <c:pt idx="7">
                  <c:v>2.0810330690077818</c:v>
                </c:pt>
                <c:pt idx="8">
                  <c:v>2.0854588088694128</c:v>
                </c:pt>
                <c:pt idx="9">
                  <c:v>2.0898281862255645</c:v>
                </c:pt>
                <c:pt idx="10">
                  <c:v>2.0941408076666779</c:v>
                </c:pt>
                <c:pt idx="11">
                  <c:v>2.0983962843294979</c:v>
                </c:pt>
                <c:pt idx="12">
                  <c:v>2.1025942319554609</c:v>
                </c:pt>
                <c:pt idx="13">
                  <c:v>2.106734270948476</c:v>
                </c:pt>
                <c:pt idx="14">
                  <c:v>2.110816026432087</c:v>
                </c:pt>
                <c:pt idx="15">
                  <c:v>2.1148391283060035</c:v>
                </c:pt>
                <c:pt idx="16">
                  <c:v>2.1188032113019939</c:v>
                </c:pt>
                <c:pt idx="17">
                  <c:v>2.1227079150391202</c:v>
                </c:pt>
                <c:pt idx="18">
                  <c:v>2.1265528840783117</c:v>
                </c:pt>
                <c:pt idx="19">
                  <c:v>2.1303377679762594</c:v>
                </c:pt>
                <c:pt idx="20">
                  <c:v>2.1340622213386196</c:v>
                </c:pt>
                <c:pt idx="21">
                  <c:v>2.137725903872524</c:v>
                </c:pt>
                <c:pt idx="22">
                  <c:v>2.1413284804383732</c:v>
                </c:pt>
                <c:pt idx="23">
                  <c:v>2.1448696211009115</c:v>
                </c:pt>
                <c:pt idx="24">
                  <c:v>2.1483490011795667</c:v>
                </c:pt>
                <c:pt idx="25">
                  <c:v>2.1517663012980499</c:v>
                </c:pt>
                <c:pt idx="26">
                  <c:v>2.1551212074331958</c:v>
                </c:pt>
                <c:pt idx="27">
                  <c:v>2.158413410963044</c:v>
                </c:pt>
                <c:pt idx="28">
                  <c:v>2.1616426087141427</c:v>
                </c:pt>
                <c:pt idx="29">
                  <c:v>2.1648085030080648</c:v>
                </c:pt>
                <c:pt idx="30">
                  <c:v>2.1679108017071353</c:v>
                </c:pt>
                <c:pt idx="31">
                  <c:v>2.1709492182593473</c:v>
                </c:pt>
                <c:pt idx="32">
                  <c:v>2.1739234717424694</c:v>
                </c:pt>
                <c:pt idx="33">
                  <c:v>2.1768332869073226</c:v>
                </c:pt>
                <c:pt idx="34">
                  <c:v>2.1796783942202298</c:v>
                </c:pt>
                <c:pt idx="35">
                  <c:v>2.1824585299046202</c:v>
                </c:pt>
                <c:pt idx="36">
                  <c:v>2.1851734359817807</c:v>
                </c:pt>
                <c:pt idx="37">
                  <c:v>2.1878228603107495</c:v>
                </c:pt>
                <c:pt idx="38">
                  <c:v>2.1904065566273405</c:v>
                </c:pt>
                <c:pt idx="39">
                  <c:v>2.1929242845822881</c:v>
                </c:pt>
                <c:pt idx="40">
                  <c:v>2.1953758097785085</c:v>
                </c:pt>
                <c:pt idx="41">
                  <c:v>2.1977609038074672</c:v>
                </c:pt>
                <c:pt idx="42">
                  <c:v>2.2000793442846427</c:v>
                </c:pt>
                <c:pt idx="43">
                  <c:v>2.2023309148840826</c:v>
                </c:pt>
                <c:pt idx="44">
                  <c:v>2.2045154053720437</c:v>
                </c:pt>
                <c:pt idx="45">
                  <c:v>2.2066326116397046</c:v>
                </c:pt>
                <c:pt idx="46">
                  <c:v>2.2086823357349505</c:v>
                </c:pt>
                <c:pt idx="47">
                  <c:v>2.2106643858932178</c:v>
                </c:pt>
                <c:pt idx="48">
                  <c:v>2.2125785765673935</c:v>
                </c:pt>
                <c:pt idx="49">
                  <c:v>2.2144247284567653</c:v>
                </c:pt>
                <c:pt idx="50">
                  <c:v>2.2162026685350091</c:v>
                </c:pt>
                <c:pt idx="51">
                  <c:v>2.2179122300772183</c:v>
                </c:pt>
                <c:pt idx="52">
                  <c:v>2.2195532526859609</c:v>
                </c:pt>
                <c:pt idx="53">
                  <c:v>2.2211255823163576</c:v>
                </c:pt>
                <c:pt idx="54">
                  <c:v>2.2226290713001848</c:v>
                </c:pt>
                <c:pt idx="55">
                  <c:v>2.2240635783689866</c:v>
                </c:pt>
                <c:pt idx="56">
                  <c:v>2.2254289686761983</c:v>
                </c:pt>
                <c:pt idx="57">
                  <c:v>2.2267251138182713</c:v>
                </c:pt>
                <c:pt idx="58">
                  <c:v>2.2279518918547998</c:v>
                </c:pt>
                <c:pt idx="59">
                  <c:v>2.2291091873276385</c:v>
                </c:pt>
                <c:pt idx="60">
                  <c:v>2.2301968912790144</c:v>
                </c:pt>
                <c:pt idx="61">
                  <c:v>2.2312149012686233</c:v>
                </c:pt>
                <c:pt idx="62">
                  <c:v>2.2321631213897093</c:v>
                </c:pt>
                <c:pt idx="63">
                  <c:v>2.2330414622841235</c:v>
                </c:pt>
                <c:pt idx="64">
                  <c:v>2.2338498411563581</c:v>
                </c:pt>
                <c:pt idx="65">
                  <c:v>2.2345881817865556</c:v>
                </c:pt>
                <c:pt idx="66">
                  <c:v>2.2352564145424849</c:v>
                </c:pt>
                <c:pt idx="67">
                  <c:v>2.2358544763904855</c:v>
                </c:pt>
                <c:pt idx="68">
                  <c:v>2.2363823109053795</c:v>
                </c:pt>
                <c:pt idx="69">
                  <c:v>2.236839868279342</c:v>
                </c:pt>
                <c:pt idx="70">
                  <c:v>2.2372271053297346</c:v>
                </c:pt>
                <c:pt idx="71">
                  <c:v>2.2375439855058992</c:v>
                </c:pt>
                <c:pt idx="72">
                  <c:v>2.2377904788949059</c:v>
                </c:pt>
                <c:pt idx="73">
                  <c:v>2.2379665622262599</c:v>
                </c:pt>
                <c:pt idx="74">
                  <c:v>2.2380722188755637</c:v>
                </c:pt>
                <c:pt idx="75">
                  <c:v>2.2381074388671327</c:v>
                </c:pt>
                <c:pt idx="76">
                  <c:v>2.2380722188755637</c:v>
                </c:pt>
                <c:pt idx="77">
                  <c:v>2.2379665622262599</c:v>
                </c:pt>
                <c:pt idx="78">
                  <c:v>2.2377904788949059</c:v>
                </c:pt>
                <c:pt idx="79">
                  <c:v>2.2375439855058992</c:v>
                </c:pt>
                <c:pt idx="80">
                  <c:v>2.2372271053297346</c:v>
                </c:pt>
                <c:pt idx="81">
                  <c:v>2.236839868279342</c:v>
                </c:pt>
                <c:pt idx="82">
                  <c:v>2.2363823109053795</c:v>
                </c:pt>
                <c:pt idx="83">
                  <c:v>2.2358544763904855</c:v>
                </c:pt>
                <c:pt idx="84">
                  <c:v>2.2352564145424849</c:v>
                </c:pt>
                <c:pt idx="85">
                  <c:v>2.2345881817865556</c:v>
                </c:pt>
                <c:pt idx="86">
                  <c:v>2.2338498411563581</c:v>
                </c:pt>
                <c:pt idx="87">
                  <c:v>2.2330414622841235</c:v>
                </c:pt>
                <c:pt idx="88">
                  <c:v>2.2321631213897093</c:v>
                </c:pt>
                <c:pt idx="89">
                  <c:v>2.2312149012686233</c:v>
                </c:pt>
                <c:pt idx="90">
                  <c:v>2.2301968912790144</c:v>
                </c:pt>
                <c:pt idx="91">
                  <c:v>2.2291091873276385</c:v>
                </c:pt>
                <c:pt idx="92">
                  <c:v>2.2279518918547998</c:v>
                </c:pt>
                <c:pt idx="93">
                  <c:v>2.2267251138182713</c:v>
                </c:pt>
                <c:pt idx="94">
                  <c:v>2.2254289686761983</c:v>
                </c:pt>
                <c:pt idx="95">
                  <c:v>2.2240635783689866</c:v>
                </c:pt>
                <c:pt idx="96">
                  <c:v>2.2226290713001848</c:v>
                </c:pt>
                <c:pt idx="97">
                  <c:v>2.2211255823163576</c:v>
                </c:pt>
                <c:pt idx="98">
                  <c:v>2.2195532526859609</c:v>
                </c:pt>
                <c:pt idx="99">
                  <c:v>2.2179122300772183</c:v>
                </c:pt>
                <c:pt idx="100">
                  <c:v>2.2162026685350091</c:v>
                </c:pt>
                <c:pt idx="101">
                  <c:v>2.2144247284567653</c:v>
                </c:pt>
                <c:pt idx="102">
                  <c:v>2.2125785765673935</c:v>
                </c:pt>
                <c:pt idx="103">
                  <c:v>2.2106643858932178</c:v>
                </c:pt>
                <c:pt idx="104">
                  <c:v>2.2086823357349501</c:v>
                </c:pt>
                <c:pt idx="105">
                  <c:v>2.2066326116397041</c:v>
                </c:pt>
                <c:pt idx="106">
                  <c:v>2.2045154053720433</c:v>
                </c:pt>
                <c:pt idx="107">
                  <c:v>2.2023309148840822</c:v>
                </c:pt>
                <c:pt idx="108">
                  <c:v>2.2000793442846427</c:v>
                </c:pt>
                <c:pt idx="109">
                  <c:v>2.1977609038074668</c:v>
                </c:pt>
                <c:pt idx="110">
                  <c:v>2.1953758097785085</c:v>
                </c:pt>
                <c:pt idx="111">
                  <c:v>2.1929242845822876</c:v>
                </c:pt>
                <c:pt idx="112">
                  <c:v>2.1904065566273401</c:v>
                </c:pt>
                <c:pt idx="113">
                  <c:v>2.187822860310749</c:v>
                </c:pt>
                <c:pt idx="114">
                  <c:v>2.1851734359817803</c:v>
                </c:pt>
                <c:pt idx="115">
                  <c:v>2.1824585299046197</c:v>
                </c:pt>
                <c:pt idx="116">
                  <c:v>2.1796783942202298</c:v>
                </c:pt>
                <c:pt idx="117">
                  <c:v>2.1768332869073221</c:v>
                </c:pt>
                <c:pt idx="118">
                  <c:v>2.1739234717424689</c:v>
                </c:pt>
                <c:pt idx="119">
                  <c:v>2.1709492182593468</c:v>
                </c:pt>
                <c:pt idx="120">
                  <c:v>2.1679108017071345</c:v>
                </c:pt>
                <c:pt idx="121">
                  <c:v>2.1648085030080648</c:v>
                </c:pt>
                <c:pt idx="122">
                  <c:v>2.1616426087141423</c:v>
                </c:pt>
                <c:pt idx="123">
                  <c:v>2.158413410963044</c:v>
                </c:pt>
                <c:pt idx="124">
                  <c:v>2.1551212074331954</c:v>
                </c:pt>
                <c:pt idx="125">
                  <c:v>2.151766301298049</c:v>
                </c:pt>
                <c:pt idx="126">
                  <c:v>2.1483490011795667</c:v>
                </c:pt>
                <c:pt idx="127">
                  <c:v>2.1448696211009111</c:v>
                </c:pt>
                <c:pt idx="128">
                  <c:v>2.1413284804383732</c:v>
                </c:pt>
                <c:pt idx="129">
                  <c:v>2.1377259038725236</c:v>
                </c:pt>
                <c:pt idx="130">
                  <c:v>2.1340622213386191</c:v>
                </c:pt>
                <c:pt idx="131">
                  <c:v>2.130337767976259</c:v>
                </c:pt>
                <c:pt idx="132">
                  <c:v>2.1265528840783112</c:v>
                </c:pt>
                <c:pt idx="133">
                  <c:v>2.1227079150391193</c:v>
                </c:pt>
                <c:pt idx="134">
                  <c:v>2.118803211301993</c:v>
                </c:pt>
                <c:pt idx="135">
                  <c:v>2.1148391283060031</c:v>
                </c:pt>
                <c:pt idx="136">
                  <c:v>2.1108160264320865</c:v>
                </c:pt>
                <c:pt idx="137">
                  <c:v>2.1067342709484755</c:v>
                </c:pt>
                <c:pt idx="138">
                  <c:v>2.1025942319554605</c:v>
                </c:pt>
                <c:pt idx="139">
                  <c:v>2.098396284329497</c:v>
                </c:pt>
                <c:pt idx="140">
                  <c:v>2.094140807666677</c:v>
                </c:pt>
                <c:pt idx="141">
                  <c:v>2.0898281862255645</c:v>
                </c:pt>
                <c:pt idx="142">
                  <c:v>2.0854588088694128</c:v>
                </c:pt>
                <c:pt idx="143">
                  <c:v>2.0810330690077814</c:v>
                </c:pt>
                <c:pt idx="144">
                  <c:v>2.0765513645375564</c:v>
                </c:pt>
                <c:pt idx="145">
                  <c:v>2.0720140977833861</c:v>
                </c:pt>
                <c:pt idx="146">
                  <c:v>2.0674216754375552</c:v>
                </c:pt>
                <c:pt idx="147">
                  <c:v>2.0627745084992961</c:v>
                </c:pt>
                <c:pt idx="148">
                  <c:v>2.0580730122135611</c:v>
                </c:pt>
                <c:pt idx="149">
                  <c:v>2.0533176060092639</c:v>
                </c:pt>
                <c:pt idx="150">
                  <c:v>2.0485087134369979</c:v>
                </c:pt>
                <c:pt idx="151">
                  <c:v>2.043646762106258</c:v>
                </c:pt>
                <c:pt idx="152">
                  <c:v>2.0387321836221624</c:v>
                </c:pt>
                <c:pt idx="153">
                  <c:v>2.0337654135217007</c:v>
                </c:pt>
                <c:pt idx="154">
                  <c:v>2.0287468912095159</c:v>
                </c:pt>
                <c:pt idx="155">
                  <c:v>2.0236770598932305</c:v>
                </c:pt>
                <c:pt idx="156">
                  <c:v>2.0185563665183373</c:v>
                </c:pt>
                <c:pt idx="157">
                  <c:v>2.0133852617026626</c:v>
                </c:pt>
                <c:pt idx="158">
                  <c:v>2.0081641996704174</c:v>
                </c:pt>
                <c:pt idx="159">
                  <c:v>2.0028936381858484</c:v>
                </c:pt>
                <c:pt idx="160">
                  <c:v>1.9975740384865084</c:v>
                </c:pt>
                <c:pt idx="161">
                  <c:v>1.9922058652161467</c:v>
                </c:pt>
                <c:pt idx="162">
                  <c:v>1.9867895863572504</c:v>
                </c:pt>
                <c:pt idx="163">
                  <c:v>1.981325673163234</c:v>
                </c:pt>
                <c:pt idx="164">
                  <c:v>1.9758146000903032</c:v>
                </c:pt>
                <c:pt idx="165">
                  <c:v>1.970256844728999</c:v>
                </c:pt>
                <c:pt idx="166">
                  <c:v>1.964652887735439</c:v>
                </c:pt>
                <c:pt idx="167">
                  <c:v>1.959003212762271</c:v>
                </c:pt>
                <c:pt idx="168">
                  <c:v>1.9533083063893475</c:v>
                </c:pt>
                <c:pt idx="169">
                  <c:v>1.9475686580541434</c:v>
                </c:pt>
                <c:pt idx="170">
                  <c:v>1.9417847599819202</c:v>
                </c:pt>
                <c:pt idx="171">
                  <c:v>1.935957107115662</c:v>
                </c:pt>
                <c:pt idx="172">
                  <c:v>1.9300861970457861</c:v>
                </c:pt>
                <c:pt idx="173">
                  <c:v>1.924172529939653</c:v>
                </c:pt>
                <c:pt idx="174">
                  <c:v>1.918216608470878</c:v>
                </c:pt>
                <c:pt idx="175">
                  <c:v>1.9122189377484688</c:v>
                </c:pt>
                <c:pt idx="176">
                  <c:v>1.906180025245799</c:v>
                </c:pt>
                <c:pt idx="177">
                  <c:v>1.9001003807294277</c:v>
                </c:pt>
                <c:pt idx="178">
                  <c:v>1.8939805161877852</c:v>
                </c:pt>
                <c:pt idx="179">
                  <c:v>1.8878209457597346</c:v>
                </c:pt>
                <c:pt idx="180">
                  <c:v>1.8816221856630262</c:v>
                </c:pt>
                <c:pt idx="181">
                  <c:v>1.8753847541226545</c:v>
                </c:pt>
                <c:pt idx="182">
                  <c:v>1.8691091712991357</c:v>
                </c:pt>
                <c:pt idx="183">
                  <c:v>1.8627959592167171</c:v>
                </c:pt>
                <c:pt idx="184">
                  <c:v>1.8564456416915334</c:v>
                </c:pt>
                <c:pt idx="185">
                  <c:v>1.8500587442597203</c:v>
                </c:pt>
                <c:pt idx="186">
                  <c:v>1.8436357941055086</c:v>
                </c:pt>
                <c:pt idx="187">
                  <c:v>1.8371773199892965</c:v>
                </c:pt>
                <c:pt idx="188">
                  <c:v>1.8306838521757298</c:v>
                </c:pt>
                <c:pt idx="189">
                  <c:v>1.8241559223617949</c:v>
                </c:pt>
                <c:pt idx="190">
                  <c:v>1.8175940636049372</c:v>
                </c:pt>
                <c:pt idx="191">
                  <c:v>1.8109988102512249</c:v>
                </c:pt>
                <c:pt idx="192">
                  <c:v>1.804370697863565</c:v>
                </c:pt>
                <c:pt idx="193">
                  <c:v>1.7977102631499882</c:v>
                </c:pt>
                <c:pt idx="194">
                  <c:v>1.7910180438920156</c:v>
                </c:pt>
                <c:pt idx="195">
                  <c:v>1.7842945788731199</c:v>
                </c:pt>
                <c:pt idx="196">
                  <c:v>1.7775404078072952</c:v>
                </c:pt>
                <c:pt idx="197">
                  <c:v>1.7707560712677448</c:v>
                </c:pt>
                <c:pt idx="198">
                  <c:v>1.7639421106157069</c:v>
                </c:pt>
                <c:pt idx="199">
                  <c:v>1.7570990679294243</c:v>
                </c:pt>
                <c:pt idx="200">
                  <c:v>1.7502274859332734</c:v>
                </c:pt>
                <c:pt idx="201">
                  <c:v>1.7433279079270687</c:v>
                </c:pt>
                <c:pt idx="202">
                  <c:v>1.7364008777155493</c:v>
                </c:pt>
                <c:pt idx="203">
                  <c:v>1.7294469395380632</c:v>
                </c:pt>
                <c:pt idx="204">
                  <c:v>1.7224666379984628</c:v>
                </c:pt>
                <c:pt idx="205">
                  <c:v>1.7154605179952231</c:v>
                </c:pt>
                <c:pt idx="206">
                  <c:v>1.7084291246517931</c:v>
                </c:pt>
                <c:pt idx="207">
                  <c:v>1.701373003247193</c:v>
                </c:pt>
                <c:pt idx="208">
                  <c:v>1.6942926991468756</c:v>
                </c:pt>
                <c:pt idx="209">
                  <c:v>1.6871887577338529</c:v>
                </c:pt>
                <c:pt idx="210">
                  <c:v>1.6800617243401077</c:v>
                </c:pt>
                <c:pt idx="211">
                  <c:v>1.6729121441783006</c:v>
                </c:pt>
                <c:pt idx="212">
                  <c:v>1.6657405622737815</c:v>
                </c:pt>
                <c:pt idx="213">
                  <c:v>1.65854752339692</c:v>
                </c:pt>
                <c:pt idx="214">
                  <c:v>1.6513335719957631</c:v>
                </c:pt>
                <c:pt idx="215">
                  <c:v>1.6440992521290374</c:v>
                </c:pt>
                <c:pt idx="216">
                  <c:v>1.636845107399497</c:v>
                </c:pt>
                <c:pt idx="217">
                  <c:v>1.6295716808876382</c:v>
                </c:pt>
                <c:pt idx="218">
                  <c:v>1.6222795150857858</c:v>
                </c:pt>
                <c:pt idx="219">
                  <c:v>1.6149691518325646</c:v>
                </c:pt>
                <c:pt idx="220">
                  <c:v>1.6076411322477653</c:v>
                </c:pt>
                <c:pt idx="221">
                  <c:v>1.6002959966676151</c:v>
                </c:pt>
                <c:pt idx="222">
                  <c:v>1.5929342845804653</c:v>
                </c:pt>
                <c:pt idx="223">
                  <c:v>1.585556534562903</c:v>
                </c:pt>
                <c:pt idx="224">
                  <c:v>1.5781632842163016</c:v>
                </c:pt>
                <c:pt idx="225">
                  <c:v>1.5707550701038142</c:v>
                </c:pt>
                <c:pt idx="226">
                  <c:v>1.5633324276878255</c:v>
                </c:pt>
                <c:pt idx="227">
                  <c:v>1.5558958912678673</c:v>
                </c:pt>
                <c:pt idx="228">
                  <c:v>1.5484459939190089</c:v>
                </c:pt>
                <c:pt idx="229">
                  <c:v>1.540983267430734</c:v>
                </c:pt>
                <c:pt idx="230">
                  <c:v>1.5335082422463087</c:v>
                </c:pt>
                <c:pt idx="231">
                  <c:v>1.5260214474026523</c:v>
                </c:pt>
                <c:pt idx="232">
                  <c:v>1.5185234104707233</c:v>
                </c:pt>
                <c:pt idx="233">
                  <c:v>1.5110146574964178</c:v>
                </c:pt>
                <c:pt idx="234">
                  <c:v>1.5034957129420066</c:v>
                </c:pt>
                <c:pt idx="235">
                  <c:v>1.4959670996281016</c:v>
                </c:pt>
                <c:pt idx="236">
                  <c:v>1.4884293386761711</c:v>
                </c:pt>
                <c:pt idx="237">
                  <c:v>1.4808829494516087</c:v>
                </c:pt>
                <c:pt idx="238">
                  <c:v>1.4733284495073642</c:v>
                </c:pt>
                <c:pt idx="239">
                  <c:v>1.4657663545281425</c:v>
                </c:pt>
                <c:pt idx="240">
                  <c:v>1.4581971782751797</c:v>
                </c:pt>
                <c:pt idx="241">
                  <c:v>1.4506214325316051</c:v>
                </c:pt>
                <c:pt idx="242">
                  <c:v>1.4430396270483936</c:v>
                </c:pt>
                <c:pt idx="243">
                  <c:v>1.4354522694909175</c:v>
                </c:pt>
                <c:pt idx="244">
                  <c:v>1.4278598653861048</c:v>
                </c:pt>
                <c:pt idx="245">
                  <c:v>1.4202629180702073</c:v>
                </c:pt>
                <c:pt idx="246">
                  <c:v>1.4126619286371935</c:v>
                </c:pt>
                <c:pt idx="247">
                  <c:v>1.4050573958877608</c:v>
                </c:pt>
                <c:pt idx="248">
                  <c:v>1.3974498162789839</c:v>
                </c:pt>
                <c:pt idx="249">
                  <c:v>1.3898396838746001</c:v>
                </c:pt>
                <c:pt idx="250">
                  <c:v>1.3822274902959379</c:v>
                </c:pt>
                <c:pt idx="251">
                  <c:v>1.3746137246734975</c:v>
                </c:pt>
                <c:pt idx="252">
                  <c:v>1.3669988735991825</c:v>
                </c:pt>
                <c:pt idx="253">
                  <c:v>1.359383421079198</c:v>
                </c:pt>
                <c:pt idx="254">
                  <c:v>1.351767848487609</c:v>
                </c:pt>
                <c:pt idx="255">
                  <c:v>1.3441526345205739</c:v>
                </c:pt>
                <c:pt idx="256">
                  <c:v>1.3365382551512521</c:v>
                </c:pt>
                <c:pt idx="257">
                  <c:v>1.3289251835853928</c:v>
                </c:pt>
                <c:pt idx="258">
                  <c:v>1.3213138902176083</c:v>
                </c:pt>
                <c:pt idx="259">
                  <c:v>1.3137048425883369</c:v>
                </c:pt>
                <c:pt idx="260">
                  <c:v>1.3060985053415004</c:v>
                </c:pt>
                <c:pt idx="261">
                  <c:v>1.2984953401828596</c:v>
                </c:pt>
                <c:pt idx="262">
                  <c:v>1.2908958058390672</c:v>
                </c:pt>
                <c:pt idx="263">
                  <c:v>1.2833003580174325</c:v>
                </c:pt>
                <c:pt idx="264">
                  <c:v>1.2757094493663881</c:v>
                </c:pt>
                <c:pt idx="265">
                  <c:v>1.2681235294366742</c:v>
                </c:pt>
                <c:pt idx="266">
                  <c:v>1.2605430446432335</c:v>
                </c:pt>
                <c:pt idx="267">
                  <c:v>1.2529684382278263</c:v>
                </c:pt>
                <c:pt idx="268">
                  <c:v>1.2454001502223668</c:v>
                </c:pt>
                <c:pt idx="269">
                  <c:v>1.2378386174129803</c:v>
                </c:pt>
                <c:pt idx="270">
                  <c:v>1.2302842733047887</c:v>
                </c:pt>
                <c:pt idx="271">
                  <c:v>1.2227375480874227</c:v>
                </c:pt>
                <c:pt idx="272">
                  <c:v>1.2151988686012645</c:v>
                </c:pt>
                <c:pt idx="273">
                  <c:v>1.2076686583044225</c:v>
                </c:pt>
                <c:pt idx="274">
                  <c:v>1.2001473372404388</c:v>
                </c:pt>
                <c:pt idx="275">
                  <c:v>1.1926353220067323</c:v>
                </c:pt>
                <c:pt idx="276">
                  <c:v>1.1851330257237822</c:v>
                </c:pt>
                <c:pt idx="277">
                  <c:v>1.1776408580050406</c:v>
                </c:pt>
                <c:pt idx="278">
                  <c:v>1.1701592249275936</c:v>
                </c:pt>
                <c:pt idx="279">
                  <c:v>1.1626885290035573</c:v>
                </c:pt>
                <c:pt idx="280">
                  <c:v>1.1552291691522116</c:v>
                </c:pt>
                <c:pt idx="281">
                  <c:v>1.1477815406728835</c:v>
                </c:pt>
                <c:pt idx="282">
                  <c:v>1.140346035218563</c:v>
                </c:pt>
                <c:pt idx="283">
                  <c:v>1.1329230407702644</c:v>
                </c:pt>
                <c:pt idx="284">
                  <c:v>1.1255129416121312</c:v>
                </c:pt>
                <c:pt idx="285">
                  <c:v>1.1181161183072788</c:v>
                </c:pt>
                <c:pt idx="286">
                  <c:v>1.1107329476743806</c:v>
                </c:pt>
                <c:pt idx="287">
                  <c:v>1.1033638027649935</c:v>
                </c:pt>
                <c:pt idx="288">
                  <c:v>1.096009052841626</c:v>
                </c:pt>
                <c:pt idx="289">
                  <c:v>1.0886690633565435</c:v>
                </c:pt>
                <c:pt idx="290">
                  <c:v>1.0813441959313113</c:v>
                </c:pt>
                <c:pt idx="291">
                  <c:v>1.0740348083370805</c:v>
                </c:pt>
                <c:pt idx="292">
                  <c:v>1.0667412544756021</c:v>
                </c:pt>
                <c:pt idx="293">
                  <c:v>1.0594638843609825</c:v>
                </c:pt>
                <c:pt idx="294">
                  <c:v>1.0522030441021688</c:v>
                </c:pt>
                <c:pt idx="295">
                  <c:v>1.0449590758861684</c:v>
                </c:pt>
                <c:pt idx="296">
                  <c:v>1.0377323179619948</c:v>
                </c:pt>
                <c:pt idx="297">
                  <c:v>1.0305231046253451</c:v>
                </c:pt>
                <c:pt idx="298">
                  <c:v>1.0233317662039998</c:v>
                </c:pt>
                <c:pt idx="299">
                  <c:v>1.0161586290439486</c:v>
                </c:pt>
                <c:pt idx="300">
                  <c:v>1.0090040154962361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3-4DAE-9D82-87753D4A1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831760"/>
        <c:axId val="1"/>
      </c:scatterChart>
      <c:valAx>
        <c:axId val="1332831760"/>
        <c:scaling>
          <c:orientation val="minMax"/>
          <c:max val="0.3"/>
          <c:min val="-0.1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 sz="1800"/>
                  <a:t>Return of the capital guarantee product</a:t>
                </a:r>
              </a:p>
            </c:rich>
          </c:tx>
          <c:layout>
            <c:manualLayout>
              <c:xMode val="edge"/>
              <c:yMode val="edge"/>
              <c:x val="0.33846513050899307"/>
              <c:y val="0.9237288376927567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 sz="1800"/>
                  <a:t>Probabiltity</a:t>
                </a:r>
                <a:r>
                  <a:rPr lang="en-GB" sz="1800" baseline="0"/>
                  <a:t> density</a:t>
                </a:r>
                <a:endParaRPr lang="en-GB" sz="1800"/>
              </a:p>
            </c:rich>
          </c:tx>
          <c:layout>
            <c:manualLayout>
              <c:xMode val="edge"/>
              <c:yMode val="edge"/>
              <c:x val="1.725790987535954E-2"/>
              <c:y val="0.322033898305084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28317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0" workbookViewId="0"/>
  </sheetViews>
  <pageMargins left="0.75" right="0.75" top="1" bottom="1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8A017E-13E3-4F7F-B922-F3440E889DC5}">
  <sheetPr/>
  <sheetViews>
    <sheetView zoomScale="13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5" workbookViewId="0"/>
  </sheetViews>
  <pageMargins left="0.28999999999999998" right="0.42" top="1" bottom="1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5437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276D6C-711E-53F5-B958-62F00CC722F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0.11432</cdr:x>
      <cdr:y>0.29508</cdr:y>
    </cdr:from>
    <cdr:to>
      <cdr:x>0.39557</cdr:x>
      <cdr:y>0.4296</cdr:y>
    </cdr:to>
    <cdr:sp macro="" textlink="">
      <cdr:nvSpPr>
        <cdr:cNvPr id="6145" name="Text Box 1">
          <a:extLst xmlns:a="http://schemas.openxmlformats.org/drawingml/2006/main">
            <a:ext uri="{FF2B5EF4-FFF2-40B4-BE49-F238E27FC236}">
              <a16:creationId xmlns:a16="http://schemas.microsoft.com/office/drawing/2014/main" id="{8B15B680-72E5-DE8B-0E3D-BA4D8C0CD83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2948" y="1658254"/>
          <a:ext cx="2590503" cy="75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Guarantee of the capital 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case of depreciation of the underlying asset</a:t>
          </a:r>
        </a:p>
      </cdr:txBody>
    </cdr:sp>
  </cdr:relSizeAnchor>
  <cdr:relSizeAnchor xmlns:cdr="http://schemas.openxmlformats.org/drawingml/2006/chartDrawing">
    <cdr:from>
      <cdr:x>0.53653</cdr:x>
      <cdr:y>0.22149</cdr:y>
    </cdr:from>
    <cdr:to>
      <cdr:x>0.89903</cdr:x>
      <cdr:y>0.34961</cdr:y>
    </cdr:to>
    <cdr:sp macro="" textlink="">
      <cdr:nvSpPr>
        <cdr:cNvPr id="6146" name="Text Box 2">
          <a:extLst xmlns:a="http://schemas.openxmlformats.org/drawingml/2006/main">
            <a:ext uri="{FF2B5EF4-FFF2-40B4-BE49-F238E27FC236}">
              <a16:creationId xmlns:a16="http://schemas.microsoft.com/office/drawing/2014/main" id="{A80C6906-BE78-A89C-2C3A-1F5C05578FC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1841" y="1244726"/>
          <a:ext cx="3338870" cy="72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Participation in the performance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of the underlying asset in case of 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appreciation of the underlying asset</a:t>
          </a:r>
        </a:p>
      </cdr:txBody>
    </cdr:sp>
  </cdr:relSizeAnchor>
  <cdr:relSizeAnchor xmlns:cdr="http://schemas.openxmlformats.org/drawingml/2006/chartDrawing">
    <cdr:from>
      <cdr:x>0.2455</cdr:x>
      <cdr:y>0.43125</cdr:y>
    </cdr:from>
    <cdr:to>
      <cdr:x>0.2455</cdr:x>
      <cdr:y>0.51575</cdr:y>
    </cdr:to>
    <cdr:sp macro="" textlink="">
      <cdr:nvSpPr>
        <cdr:cNvPr id="6147" name="Line 3">
          <a:extLst xmlns:a="http://schemas.openxmlformats.org/drawingml/2006/main">
            <a:ext uri="{FF2B5EF4-FFF2-40B4-BE49-F238E27FC236}">
              <a16:creationId xmlns:a16="http://schemas.microsoft.com/office/drawing/2014/main" id="{15D6B53C-C2DD-932A-79B2-6CA6FF8D3A4E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61221" y="2423517"/>
          <a:ext cx="0" cy="4748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0.69475</cdr:x>
      <cdr:y>0.35625</cdr:y>
    </cdr:from>
    <cdr:to>
      <cdr:x>0.722</cdr:x>
      <cdr:y>0.44</cdr:y>
    </cdr:to>
    <cdr:sp macro="" textlink="">
      <cdr:nvSpPr>
        <cdr:cNvPr id="6148" name="Line 4">
          <a:extLst xmlns:a="http://schemas.openxmlformats.org/drawingml/2006/main">
            <a:ext uri="{FF2B5EF4-FFF2-40B4-BE49-F238E27FC236}">
              <a16:creationId xmlns:a16="http://schemas.microsoft.com/office/drawing/2014/main" id="{12D19AB8-4BE4-3CD6-325B-DD659824DF7D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399116" y="2002036"/>
          <a:ext cx="250991" cy="4706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F19E072-BB87-8514-8F29-DCECEC36C0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9314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F9EC7E-F637-84E2-2BE4-23EB4E27C3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0.3015</cdr:x>
      <cdr:y>0.59925</cdr:y>
    </cdr:from>
    <cdr:to>
      <cdr:x>0.3015</cdr:x>
      <cdr:y>0.84325</cdr:y>
    </cdr:to>
    <cdr:sp macro="" textlink="">
      <cdr:nvSpPr>
        <cdr:cNvPr id="2049" name="Line 1">
          <a:extLst xmlns:a="http://schemas.openxmlformats.org/drawingml/2006/main">
            <a:ext uri="{FF2B5EF4-FFF2-40B4-BE49-F238E27FC236}">
              <a16:creationId xmlns:a16="http://schemas.microsoft.com/office/drawing/2014/main" id="{2A00BF76-A440-9DA7-8DD8-71FBEB89432E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95274" y="3367635"/>
          <a:ext cx="0" cy="13712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0.33375</cdr:x>
      <cdr:y>0.5985</cdr:y>
    </cdr:from>
    <cdr:to>
      <cdr:x>0.56525</cdr:x>
      <cdr:y>0.75225</cdr:y>
    </cdr:to>
    <cdr:grpSp>
      <cdr:nvGrpSpPr>
        <cdr:cNvPr id="2059" name="Group 11">
          <a:extLst xmlns:a="http://schemas.openxmlformats.org/drawingml/2006/main">
            <a:ext uri="{FF2B5EF4-FFF2-40B4-BE49-F238E27FC236}">
              <a16:creationId xmlns:a16="http://schemas.microsoft.com/office/drawing/2014/main" id="{9C94D3BD-0C10-5C29-B55A-316D8A4B57B9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314605" y="3359620"/>
          <a:ext cx="2299119" cy="863060"/>
          <a:chOff x="3136842" y="3617751"/>
          <a:chExt cx="2297371" cy="883964"/>
        </a:xfrm>
      </cdr:grpSpPr>
      <cdr:sp macro="" textlink="">
        <cdr:nvSpPr>
          <cdr:cNvPr id="2050" name="Text Box 2">
            <a:extLst xmlns:a="http://schemas.openxmlformats.org/drawingml/2006/main">
              <a:ext uri="{FF2B5EF4-FFF2-40B4-BE49-F238E27FC236}">
                <a16:creationId xmlns:a16="http://schemas.microsoft.com/office/drawing/2014/main" id="{E6E107DB-174F-A3FB-B67A-C4BE0995198F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136842" y="3617751"/>
            <a:ext cx="2297371" cy="6255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32004" rIns="36576" bIns="32004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GB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Probability of attaining</a:t>
            </a:r>
          </a:p>
          <a:p xmlns:a="http://schemas.openxmlformats.org/drawingml/2006/main">
            <a:pPr algn="ctr" rtl="0">
              <a:defRPr sz="1000"/>
            </a:pPr>
            <a:r>
              <a:rPr lang="en-GB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zero return</a:t>
            </a:r>
          </a:p>
        </cdr:txBody>
      </cdr:sp>
      <cdr:sp macro="" textlink="'4_Statistical Distribution'!$C$7">
        <cdr:nvSpPr>
          <cdr:cNvPr id="2051" name="Text Box 3">
            <a:extLst xmlns:a="http://schemas.openxmlformats.org/drawingml/2006/main">
              <a:ext uri="{FF2B5EF4-FFF2-40B4-BE49-F238E27FC236}">
                <a16:creationId xmlns:a16="http://schemas.microsoft.com/office/drawing/2014/main" id="{C1BCC3F8-E89D-FEB3-B888-17B88301B356}"/>
              </a:ext>
            </a:extLst>
          </cdr:cNvPr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3879452" y="4230595"/>
            <a:ext cx="742609" cy="2711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32004" rIns="36576" bIns="32004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3D517834-E41A-4627-A565-A3FDB1366203}" type="TxLink">
              <a:rPr lang="en-GB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pPr algn="ctr" rtl="0">
                <a:defRPr sz="1000"/>
              </a:pPr>
              <a:t>33,70%</a:t>
            </a:fld>
            <a:endParaRPr lang="en-GB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dr:txBody>
      </cdr:sp>
    </cdr:grpSp>
  </cdr:relSizeAnchor>
  <cdr:relSizeAnchor xmlns:cdr="http://schemas.openxmlformats.org/drawingml/2006/chartDrawing">
    <cdr:from>
      <cdr:x>0.31493</cdr:x>
      <cdr:y>0.32009</cdr:y>
    </cdr:from>
    <cdr:to>
      <cdr:x>0.76278</cdr:x>
      <cdr:y>0.42184</cdr:y>
    </cdr:to>
    <cdr:sp macro="" textlink="">
      <cdr:nvSpPr>
        <cdr:cNvPr id="2056" name="Text Box 8">
          <a:extLst xmlns:a="http://schemas.openxmlformats.org/drawingml/2006/main">
            <a:ext uri="{FF2B5EF4-FFF2-40B4-BE49-F238E27FC236}">
              <a16:creationId xmlns:a16="http://schemas.microsoft.com/office/drawing/2014/main" id="{800AB340-4C67-D6B8-9007-82FF64E57F9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281" y="1798419"/>
          <a:ext cx="4450080" cy="571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Probability density</a:t>
          </a:r>
        </a:p>
        <a:p xmlns:a="http://schemas.openxmlformats.org/drawingml/2006/main">
          <a:pPr algn="ctr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of attaining a positive return</a:t>
          </a:r>
        </a:p>
      </cdr:txBody>
    </cdr:sp>
  </cdr:relSizeAnchor>
  <cdr:relSizeAnchor xmlns:cdr="http://schemas.openxmlformats.org/drawingml/2006/chartDrawing">
    <cdr:from>
      <cdr:x>0.5285</cdr:x>
      <cdr:y>0.23982</cdr:y>
    </cdr:from>
    <cdr:to>
      <cdr:x>0.55717</cdr:x>
      <cdr:y>0.33</cdr:y>
    </cdr:to>
    <cdr:sp macro="" textlink="">
      <cdr:nvSpPr>
        <cdr:cNvPr id="2057" name="Line 9">
          <a:extLst xmlns:a="http://schemas.openxmlformats.org/drawingml/2006/main">
            <a:ext uri="{FF2B5EF4-FFF2-40B4-BE49-F238E27FC236}">
              <a16:creationId xmlns:a16="http://schemas.microsoft.com/office/drawing/2014/main" id="{8B369471-A50A-9659-FE37-0E72BE80D50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244269" y="1346200"/>
          <a:ext cx="284463" cy="5062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0.30875</cdr:x>
      <cdr:y>0.70675</cdr:y>
    </cdr:from>
    <cdr:to>
      <cdr:x>0.35725</cdr:x>
      <cdr:y>0.78975</cdr:y>
    </cdr:to>
    <cdr:sp macro="" textlink="">
      <cdr:nvSpPr>
        <cdr:cNvPr id="2060" name="Line 12">
          <a:extLst xmlns:a="http://schemas.openxmlformats.org/drawingml/2006/main">
            <a:ext uri="{FF2B5EF4-FFF2-40B4-BE49-F238E27FC236}">
              <a16:creationId xmlns:a16="http://schemas.microsoft.com/office/drawing/2014/main" id="{307F878A-D3A8-9F47-7F53-1A0EEDCEDC33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67300" y="3971758"/>
          <a:ext cx="481827" cy="4664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69F5-4EF3-4126-AC58-E5C582E2D9EE}">
  <dimension ref="B2:J7"/>
  <sheetViews>
    <sheetView tabSelected="1" workbookViewId="0">
      <selection activeCell="D5" sqref="D5"/>
    </sheetView>
  </sheetViews>
  <sheetFormatPr defaultColWidth="10.85546875" defaultRowHeight="12.75" x14ac:dyDescent="0.2"/>
  <cols>
    <col min="1" max="1" width="3.42578125" style="13" customWidth="1"/>
    <col min="2" max="2" width="1.42578125" style="13" customWidth="1"/>
    <col min="3" max="3" width="1.28515625" style="13" customWidth="1"/>
    <col min="4" max="16384" width="10.85546875" style="13"/>
  </cols>
  <sheetData>
    <row r="2" spans="2:10" ht="18.75" thickBot="1" x14ac:dyDescent="0.3">
      <c r="B2" s="16"/>
      <c r="D2" s="17" t="s">
        <v>50</v>
      </c>
      <c r="E2" s="18"/>
      <c r="F2" s="18"/>
      <c r="G2" s="15"/>
      <c r="H2" s="15"/>
      <c r="I2" s="15"/>
      <c r="J2" s="15"/>
    </row>
    <row r="3" spans="2:10" ht="18.75" thickTop="1" x14ac:dyDescent="0.25">
      <c r="D3" s="14"/>
    </row>
    <row r="4" spans="2:10" ht="14.25" x14ac:dyDescent="0.2">
      <c r="D4" s="19" t="s">
        <v>68</v>
      </c>
    </row>
    <row r="5" spans="2:10" ht="14.25" x14ac:dyDescent="0.2">
      <c r="D5" s="19"/>
    </row>
    <row r="6" spans="2:10" ht="14.25" x14ac:dyDescent="0.2">
      <c r="D6" s="19" t="s">
        <v>51</v>
      </c>
    </row>
    <row r="7" spans="2:10" ht="14.25" x14ac:dyDescent="0.2">
      <c r="D7" s="19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opLeftCell="A31" workbookViewId="0">
      <selection activeCell="C9" sqref="C9"/>
    </sheetView>
  </sheetViews>
  <sheetFormatPr defaultColWidth="11.5703125" defaultRowHeight="16.899999999999999" customHeight="1" x14ac:dyDescent="0.2"/>
  <cols>
    <col min="1" max="1" width="4.7109375" style="56" customWidth="1"/>
    <col min="2" max="2" width="28.140625" style="39" customWidth="1"/>
    <col min="3" max="6" width="14" style="23" customWidth="1"/>
    <col min="7" max="16384" width="11.5703125" style="23"/>
  </cols>
  <sheetData>
    <row r="1" spans="1:4" ht="16.899999999999999" customHeight="1" x14ac:dyDescent="0.2">
      <c r="A1" s="38" t="s">
        <v>47</v>
      </c>
    </row>
    <row r="2" spans="1:4" ht="16.899999999999999" customHeight="1" x14ac:dyDescent="0.2">
      <c r="A2" s="40"/>
    </row>
    <row r="3" spans="1:4" ht="16.899999999999999" customHeight="1" x14ac:dyDescent="0.2">
      <c r="A3" s="40"/>
      <c r="B3" s="41" t="s">
        <v>62</v>
      </c>
    </row>
    <row r="4" spans="1:4" ht="16.899999999999999" customHeight="1" x14ac:dyDescent="0.2">
      <c r="A4" s="40"/>
    </row>
    <row r="5" spans="1:4" ht="16.899999999999999" customHeight="1" x14ac:dyDescent="0.2">
      <c r="A5" s="23"/>
      <c r="B5" s="25" t="s">
        <v>26</v>
      </c>
      <c r="C5" s="42">
        <v>1000000</v>
      </c>
    </row>
    <row r="6" spans="1:4" ht="16.899999999999999" customHeight="1" x14ac:dyDescent="0.2">
      <c r="A6" s="23"/>
      <c r="B6" s="25"/>
      <c r="C6" s="42"/>
    </row>
    <row r="7" spans="1:4" ht="16.899999999999999" customHeight="1" x14ac:dyDescent="0.2">
      <c r="A7" s="23"/>
      <c r="B7" s="25" t="s">
        <v>66</v>
      </c>
      <c r="C7" s="66" t="s">
        <v>67</v>
      </c>
    </row>
    <row r="8" spans="1:4" ht="16.899999999999999" customHeight="1" x14ac:dyDescent="0.2">
      <c r="A8" s="23"/>
      <c r="B8" s="23"/>
      <c r="C8" s="42"/>
    </row>
    <row r="9" spans="1:4" ht="16.899999999999999" customHeight="1" x14ac:dyDescent="0.2">
      <c r="A9" s="23"/>
      <c r="B9" s="25" t="s">
        <v>61</v>
      </c>
      <c r="C9" s="32">
        <v>44774</v>
      </c>
    </row>
    <row r="10" spans="1:4" ht="16.899999999999999" customHeight="1" x14ac:dyDescent="0.2">
      <c r="A10" s="23"/>
      <c r="B10" s="25" t="s">
        <v>27</v>
      </c>
      <c r="C10" s="32">
        <v>44957</v>
      </c>
    </row>
    <row r="11" spans="1:4" ht="16.899999999999999" customHeight="1" x14ac:dyDescent="0.2">
      <c r="A11" s="23"/>
      <c r="B11" s="25" t="s">
        <v>28</v>
      </c>
      <c r="C11" s="43">
        <f>YEARFRAC(C9,C10,0)</f>
        <v>0.5</v>
      </c>
      <c r="D11" s="44"/>
    </row>
    <row r="12" spans="1:4" ht="16.899999999999999" customHeight="1" x14ac:dyDescent="0.2">
      <c r="A12" s="23"/>
      <c r="B12" s="23"/>
    </row>
    <row r="13" spans="1:4" ht="16.899999999999999" customHeight="1" x14ac:dyDescent="0.2">
      <c r="A13" s="23"/>
      <c r="B13" s="25" t="s">
        <v>29</v>
      </c>
      <c r="C13" s="28">
        <v>0.4</v>
      </c>
    </row>
    <row r="14" spans="1:4" ht="16.899999999999999" customHeight="1" x14ac:dyDescent="0.2">
      <c r="A14" s="23"/>
      <c r="B14" s="40"/>
      <c r="C14" s="39"/>
    </row>
    <row r="15" spans="1:4" ht="16.899999999999999" customHeight="1" x14ac:dyDescent="0.2">
      <c r="A15" s="23"/>
      <c r="B15" s="40"/>
      <c r="C15" s="39"/>
    </row>
    <row r="16" spans="1:4" ht="16.899999999999999" customHeight="1" x14ac:dyDescent="0.2">
      <c r="A16" s="23"/>
      <c r="B16" s="41" t="s">
        <v>63</v>
      </c>
      <c r="C16" s="39"/>
    </row>
    <row r="17" spans="1:6" ht="16.899999999999999" customHeight="1" x14ac:dyDescent="0.2">
      <c r="A17" s="23"/>
      <c r="B17" s="40"/>
      <c r="C17" s="39"/>
    </row>
    <row r="18" spans="1:6" ht="16.899999999999999" customHeight="1" x14ac:dyDescent="0.2">
      <c r="A18" s="23"/>
      <c r="B18" s="45" t="s">
        <v>30</v>
      </c>
      <c r="C18" s="46">
        <v>0.08</v>
      </c>
    </row>
    <row r="19" spans="1:6" ht="16.899999999999999" customHeight="1" x14ac:dyDescent="0.2">
      <c r="A19" s="23"/>
      <c r="B19" s="40"/>
      <c r="C19" s="47"/>
    </row>
    <row r="20" spans="1:6" ht="16.899999999999999" customHeight="1" x14ac:dyDescent="0.2">
      <c r="A20" s="23"/>
      <c r="B20" s="45" t="s">
        <v>31</v>
      </c>
      <c r="C20" s="46">
        <f>D30</f>
        <v>0.1</v>
      </c>
    </row>
    <row r="21" spans="1:6" ht="16.899999999999999" customHeight="1" x14ac:dyDescent="0.2">
      <c r="A21" s="23"/>
      <c r="B21" s="40"/>
      <c r="C21" s="46"/>
    </row>
    <row r="22" spans="1:6" ht="16.899999999999999" customHeight="1" x14ac:dyDescent="0.2">
      <c r="A22" s="23"/>
      <c r="B22" s="25" t="s">
        <v>64</v>
      </c>
      <c r="C22" s="26">
        <v>5.0000000000000001E-3</v>
      </c>
      <c r="D22" s="25" t="s">
        <v>65</v>
      </c>
    </row>
    <row r="23" spans="1:6" ht="16.899999999999999" customHeight="1" x14ac:dyDescent="0.2">
      <c r="A23" s="23"/>
      <c r="B23" s="24"/>
      <c r="C23" s="26"/>
    </row>
    <row r="24" spans="1:6" ht="16.899999999999999" customHeight="1" x14ac:dyDescent="0.2">
      <c r="A24" s="23"/>
      <c r="B24" s="24"/>
      <c r="C24" s="26"/>
    </row>
    <row r="25" spans="1:6" ht="16.899999999999999" customHeight="1" x14ac:dyDescent="0.2">
      <c r="A25" s="23"/>
      <c r="B25" s="45" t="s">
        <v>31</v>
      </c>
      <c r="C25" s="39"/>
    </row>
    <row r="26" spans="1:6" ht="16.899999999999999" customHeight="1" x14ac:dyDescent="0.2">
      <c r="A26" s="23"/>
      <c r="B26" s="48"/>
      <c r="C26" s="39"/>
    </row>
    <row r="27" spans="1:6" ht="16.899999999999999" customHeight="1" x14ac:dyDescent="0.2">
      <c r="A27" s="23"/>
      <c r="B27" s="49" t="s">
        <v>0</v>
      </c>
      <c r="C27" s="67" t="s">
        <v>32</v>
      </c>
      <c r="D27" s="67"/>
      <c r="E27" s="67"/>
      <c r="F27" s="67"/>
    </row>
    <row r="28" spans="1:6" ht="16.899999999999999" customHeight="1" x14ac:dyDescent="0.2">
      <c r="A28" s="23"/>
      <c r="B28" s="51"/>
      <c r="C28" s="50" t="s">
        <v>33</v>
      </c>
      <c r="D28" s="52" t="s">
        <v>34</v>
      </c>
      <c r="E28" s="52" t="s">
        <v>35</v>
      </c>
      <c r="F28" s="52" t="s">
        <v>36</v>
      </c>
    </row>
    <row r="29" spans="1:6" ht="16.899999999999999" customHeight="1" x14ac:dyDescent="0.2">
      <c r="A29" s="23"/>
      <c r="B29" s="53" t="s">
        <v>37</v>
      </c>
      <c r="C29" s="54">
        <v>0.1012</v>
      </c>
      <c r="D29" s="54">
        <v>0.1065</v>
      </c>
      <c r="E29" s="54">
        <v>0.1086</v>
      </c>
      <c r="F29" s="54">
        <v>0.11020000000000001</v>
      </c>
    </row>
    <row r="30" spans="1:6" ht="16.899999999999999" customHeight="1" x14ac:dyDescent="0.2">
      <c r="A30" s="23"/>
      <c r="B30" s="53" t="s">
        <v>38</v>
      </c>
      <c r="C30" s="54">
        <v>9.7100000000000006E-2</v>
      </c>
      <c r="D30" s="54">
        <v>0.1</v>
      </c>
      <c r="E30" s="54">
        <v>0.1023</v>
      </c>
      <c r="F30" s="54">
        <v>0.1042</v>
      </c>
    </row>
    <row r="31" spans="1:6" ht="16.899999999999999" customHeight="1" x14ac:dyDescent="0.2">
      <c r="A31" s="23"/>
      <c r="B31" s="51" t="s">
        <v>39</v>
      </c>
      <c r="C31" s="55">
        <v>9.4700000000000006E-2</v>
      </c>
      <c r="D31" s="55">
        <v>9.6000000000000002E-2</v>
      </c>
      <c r="E31" s="55">
        <v>9.8299999999999998E-2</v>
      </c>
      <c r="F31" s="55">
        <v>0.1011</v>
      </c>
    </row>
    <row r="32" spans="1:6" ht="16.899999999999999" customHeight="1" x14ac:dyDescent="0.2">
      <c r="A32" s="23"/>
      <c r="B32" s="56"/>
      <c r="C32" s="39"/>
    </row>
    <row r="33" spans="1:7" ht="16.899999999999999" customHeight="1" x14ac:dyDescent="0.2">
      <c r="A33" s="23"/>
      <c r="B33" s="56"/>
      <c r="C33" s="39"/>
    </row>
    <row r="34" spans="1:7" ht="16.899999999999999" customHeight="1" x14ac:dyDescent="0.2">
      <c r="A34" s="23"/>
      <c r="B34" s="45" t="s">
        <v>40</v>
      </c>
      <c r="C34" s="57">
        <v>1</v>
      </c>
      <c r="D34" s="23" t="s">
        <v>1</v>
      </c>
    </row>
    <row r="35" spans="1:7" ht="16.899999999999999" customHeight="1" x14ac:dyDescent="0.2">
      <c r="A35" s="23"/>
      <c r="B35" s="45" t="s">
        <v>41</v>
      </c>
      <c r="C35" s="39">
        <v>0.5</v>
      </c>
      <c r="D35" s="25" t="s">
        <v>42</v>
      </c>
    </row>
    <row r="36" spans="1:7" ht="16.899999999999999" customHeight="1" x14ac:dyDescent="0.2">
      <c r="A36" s="23"/>
      <c r="B36" s="45" t="s">
        <v>30</v>
      </c>
      <c r="C36" s="58">
        <v>0.05</v>
      </c>
    </row>
    <row r="37" spans="1:7" ht="16.899999999999999" customHeight="1" x14ac:dyDescent="0.2">
      <c r="A37" s="23"/>
      <c r="B37" s="45" t="s">
        <v>43</v>
      </c>
      <c r="C37" s="57">
        <v>1</v>
      </c>
      <c r="D37" s="23" t="s">
        <v>1</v>
      </c>
    </row>
    <row r="38" spans="1:7" ht="16.899999999999999" customHeight="1" x14ac:dyDescent="0.2">
      <c r="A38" s="23"/>
      <c r="B38" s="56"/>
      <c r="C38" s="57"/>
    </row>
    <row r="39" spans="1:7" ht="16.899999999999999" customHeight="1" x14ac:dyDescent="0.2">
      <c r="A39" s="23"/>
      <c r="B39" s="49" t="s">
        <v>0</v>
      </c>
      <c r="C39" s="67" t="s">
        <v>44</v>
      </c>
      <c r="D39" s="67"/>
      <c r="E39" s="67"/>
      <c r="F39" s="67"/>
      <c r="G39" s="67"/>
    </row>
    <row r="40" spans="1:7" ht="16.899999999999999" customHeight="1" x14ac:dyDescent="0.2">
      <c r="A40" s="23"/>
      <c r="B40" s="51"/>
      <c r="C40" s="59">
        <v>0.08</v>
      </c>
      <c r="D40" s="59">
        <v>0.09</v>
      </c>
      <c r="E40" s="59">
        <v>0.1</v>
      </c>
      <c r="F40" s="59">
        <v>0.11</v>
      </c>
      <c r="G40" s="59">
        <v>0.12</v>
      </c>
    </row>
    <row r="41" spans="1:7" ht="16.899999999999999" customHeight="1" x14ac:dyDescent="0.2">
      <c r="A41" s="23"/>
      <c r="B41" s="49" t="s">
        <v>45</v>
      </c>
      <c r="C41" s="60">
        <f>$C$34*NORMDIST((LN($C$34/$C$37)+($C$36+0.5*C40^2)*$C$35)/C40/(($C$35)^0.5),0,1,1)-$C$37*EXP(-$C$36*$C$35)*NORMDIST((LN($C$34/$C$37)+($C$36+0.5*C40^2)*$C$35)/C40/(($C$35)^0.5)-C40*$C$35^0.5,0,1,1)</f>
        <v>3.6771973714940676E-2</v>
      </c>
      <c r="D41" s="60">
        <f>$C$34*NORMDIST((LN($C$34/$C$37)+($C$36+0.5*D40^2)*$C$35)/D40/(($C$35)^0.5),0,1,1)-$C$37*EXP(-$C$36*$C$35)*NORMDIST((LN($C$34/$C$37)+($C$36+0.5*D40^2)*$C$35)/D40/(($C$35)^0.5)-D40*$C$35^0.5,0,1,1)</f>
        <v>3.9325135708852654E-2</v>
      </c>
      <c r="E41" s="60">
        <f>$C$34*NORMDIST((LN($C$34/$C$37)+($C$36+0.5*E40^2)*$C$35)/E40/(($C$35)^0.5),0,1,1)-$C$37*EXP(-$C$36*$C$35)*NORMDIST((LN($C$34/$C$37)+($C$36+0.5*E40^2)*$C$35)/E40/(($C$35)^0.5)-E40*$C$35^0.5,0,1,1)</f>
        <v>4.1922696186863506E-2</v>
      </c>
      <c r="F41" s="60">
        <f>$C$34*NORMDIST((LN($C$34/$C$37)+($C$36+0.5*F40^2)*$C$35)/F40/(($C$35)^0.5),0,1,1)-$C$37*EXP(-$C$36*$C$35)*NORMDIST((LN($C$34/$C$37)+($C$36+0.5*F40^2)*$C$35)/F40/(($C$35)^0.5)-F40*$C$35^0.5,0,1,1)</f>
        <v>4.4552922722168709E-2</v>
      </c>
      <c r="G41" s="60">
        <f>$C$34*NORMDIST((LN($C$34/$C$37)+($C$36+0.5*G40^2)*$C$35)/G40/(($C$35)^0.5),0,1,1)-$C$37*EXP(-$C$36*$C$35)*NORMDIST((LN($C$34/$C$37)+($C$36+0.5*G40^2)*$C$35)/G40/(($C$35)^0.5)-G40*$C$35^0.5,0,1,1)</f>
        <v>4.7207804522364616E-2</v>
      </c>
    </row>
    <row r="42" spans="1:7" ht="16.899999999999999" customHeight="1" x14ac:dyDescent="0.2">
      <c r="A42" s="23"/>
      <c r="B42" s="51" t="s">
        <v>46</v>
      </c>
      <c r="C42" s="61">
        <f>C41-$C$34+$C$37*EXP(-$C$35*$C$36)</f>
        <v>1.2081885743273291E-2</v>
      </c>
      <c r="D42" s="61">
        <f>D41-$C$34+$C$37*EXP(-$C$35*$C$36)</f>
        <v>1.4635047737185269E-2</v>
      </c>
      <c r="E42" s="61">
        <f>E41-$C$34+$C$37*EXP(-$C$35*$C$36)</f>
        <v>1.7232608215196121E-2</v>
      </c>
      <c r="F42" s="61">
        <f>F41-$C$34+$C$37*EXP(-$C$35*$C$36)</f>
        <v>1.9862834750501324E-2</v>
      </c>
      <c r="G42" s="61">
        <f>G41-$C$34+$C$37*EXP(-$C$35*$C$36)</f>
        <v>2.2517716550697231E-2</v>
      </c>
    </row>
    <row r="43" spans="1:7" ht="16.899999999999999" customHeight="1" x14ac:dyDescent="0.2">
      <c r="A43" s="23"/>
      <c r="B43" s="56"/>
      <c r="C43" s="39"/>
    </row>
    <row r="44" spans="1:7" ht="16.899999999999999" customHeight="1" x14ac:dyDescent="0.2">
      <c r="A44" s="23"/>
      <c r="B44" s="56"/>
      <c r="C44" s="39"/>
    </row>
    <row r="45" spans="1:7" ht="16.899999999999999" customHeight="1" x14ac:dyDescent="0.2">
      <c r="A45" s="23"/>
      <c r="B45" s="45" t="s">
        <v>40</v>
      </c>
      <c r="C45" s="57">
        <v>1</v>
      </c>
      <c r="D45" s="23" t="s">
        <v>1</v>
      </c>
    </row>
    <row r="46" spans="1:7" ht="16.899999999999999" customHeight="1" x14ac:dyDescent="0.2">
      <c r="A46" s="23"/>
      <c r="B46" s="45" t="s">
        <v>41</v>
      </c>
      <c r="C46" s="39">
        <v>0.5</v>
      </c>
      <c r="D46" s="23" t="s">
        <v>3</v>
      </c>
    </row>
    <row r="47" spans="1:7" ht="16.899999999999999" customHeight="1" x14ac:dyDescent="0.2">
      <c r="A47" s="23"/>
      <c r="B47" s="40" t="s">
        <v>31</v>
      </c>
      <c r="C47" s="62">
        <v>0.1</v>
      </c>
    </row>
    <row r="48" spans="1:7" ht="16.899999999999999" customHeight="1" x14ac:dyDescent="0.2">
      <c r="A48" s="23"/>
      <c r="B48" s="45" t="s">
        <v>43</v>
      </c>
      <c r="C48" s="57">
        <v>1</v>
      </c>
      <c r="D48" s="23" t="s">
        <v>1</v>
      </c>
    </row>
    <row r="49" spans="1:7" ht="16.899999999999999" customHeight="1" x14ac:dyDescent="0.2">
      <c r="A49" s="23"/>
      <c r="B49" s="56"/>
      <c r="C49" s="57"/>
    </row>
    <row r="50" spans="1:7" ht="16.899999999999999" customHeight="1" x14ac:dyDescent="0.2">
      <c r="A50" s="23"/>
      <c r="B50" s="49"/>
      <c r="C50" s="67" t="s">
        <v>30</v>
      </c>
      <c r="D50" s="67"/>
      <c r="E50" s="67"/>
      <c r="F50" s="67"/>
      <c r="G50" s="67"/>
    </row>
    <row r="51" spans="1:7" ht="16.899999999999999" customHeight="1" x14ac:dyDescent="0.2">
      <c r="A51" s="23"/>
      <c r="B51" s="51"/>
      <c r="C51" s="63">
        <v>0.03</v>
      </c>
      <c r="D51" s="63">
        <v>0.04</v>
      </c>
      <c r="E51" s="63">
        <v>0.05</v>
      </c>
      <c r="F51" s="63">
        <v>0.06</v>
      </c>
      <c r="G51" s="63">
        <v>7.0000000000000007E-2</v>
      </c>
    </row>
    <row r="52" spans="1:7" ht="16.899999999999999" customHeight="1" x14ac:dyDescent="0.2">
      <c r="A52" s="23"/>
      <c r="B52" s="49" t="s">
        <v>45</v>
      </c>
      <c r="C52" s="64">
        <f>$C$45*NORMDIST((LN($C$45/$C$48)+(C51+0.5*$C$47^2)*$C$46)/$C$47/(($C$46)^0.5),0,1,1)-$C$48*EXP(-C51*$C$46)*NORMDIST((LN($C$45/$C$48)+(C51+0.5*$C$47^2)*$C$46)/$C$47/(($C$46)^0.5)-$C$47*$C$46^0.5,0,1,1)</f>
        <v>3.6064914772115708E-2</v>
      </c>
      <c r="D52" s="64">
        <f>$C$45*NORMDIST((LN($C$45/$C$48)+(D51+0.5*$C$47^2)*$C$46)/$C$47/(($C$46)^0.5),0,1,1)-$C$48*EXP(-D51*$C$46)*NORMDIST((LN($C$45/$C$48)+(D51+0.5*$C$47^2)*$C$46)/$C$47/(($C$46)^0.5)-$C$47*$C$46^0.5,0,1,1)</f>
        <v>3.8934111251236247E-2</v>
      </c>
      <c r="E52" s="64">
        <f>$C$45*NORMDIST((LN($C$45/$C$48)+(E51+0.5*$C$47^2)*$C$46)/$C$47/(($C$46)^0.5),0,1,1)-$C$48*EXP(-E51*$C$46)*NORMDIST((LN($C$45/$C$48)+(E51+0.5*$C$47^2)*$C$46)/$C$47/(($C$46)^0.5)-$C$47*$C$46^0.5,0,1,1)</f>
        <v>4.1922696186863506E-2</v>
      </c>
      <c r="F52" s="64">
        <f>$C$45*NORMDIST((LN($C$45/$C$48)+(F51+0.5*$C$47^2)*$C$46)/$C$47/(($C$46)^0.5),0,1,1)-$C$48*EXP(-F51*$C$46)*NORMDIST((LN($C$45/$C$48)+(F51+0.5*$C$47^2)*$C$46)/$C$47/(($C$46)^0.5)-$C$47*$C$46^0.5,0,1,1)</f>
        <v>4.5026775539090291E-2</v>
      </c>
      <c r="G52" s="64">
        <f>$C$45*NORMDIST((LN($C$45/$C$48)+(G51+0.5*$C$47^2)*$C$46)/$C$47/(($C$46)^0.5),0,1,1)-$C$48*EXP(-G51*$C$46)*NORMDIST((LN($C$45/$C$48)+(G51+0.5*$C$47^2)*$C$46)/$C$47/(($C$46)^0.5)-$C$47*$C$46^0.5,0,1,1)</f>
        <v>4.8241922271641591E-2</v>
      </c>
    </row>
    <row r="53" spans="1:7" ht="16.899999999999999" customHeight="1" x14ac:dyDescent="0.2">
      <c r="A53" s="23"/>
      <c r="B53" s="51" t="s">
        <v>46</v>
      </c>
      <c r="C53" s="61">
        <f>C52-$C$45+$C$48*EXP(-$C$35*C51)</f>
        <v>2.1176854375178356E-2</v>
      </c>
      <c r="D53" s="61">
        <f>D52-$C$45+$C$48*EXP(-$C$35*D51)</f>
        <v>1.91327845579915E-2</v>
      </c>
      <c r="E53" s="61">
        <f>E52-$C$45+$C$48*EXP(-$C$35*E51)</f>
        <v>1.7232608215196121E-2</v>
      </c>
      <c r="F53" s="61">
        <f>F52-$C$45+$C$48*EXP(-$C$35*F51)</f>
        <v>1.5472309087598446E-2</v>
      </c>
      <c r="G53" s="61">
        <f>G52-$C$45+$C$48*EXP(-$C$35*G51)</f>
        <v>1.3847338529208053E-2</v>
      </c>
    </row>
    <row r="54" spans="1:7" ht="16.899999999999999" customHeight="1" x14ac:dyDescent="0.2">
      <c r="A54" s="23"/>
      <c r="B54" s="56"/>
      <c r="C54" s="39"/>
    </row>
    <row r="55" spans="1:7" ht="16.899999999999999" customHeight="1" x14ac:dyDescent="0.2">
      <c r="A55" s="23"/>
      <c r="B55" s="56"/>
      <c r="C55" s="39"/>
    </row>
    <row r="56" spans="1:7" ht="16.899999999999999" customHeight="1" x14ac:dyDescent="0.2">
      <c r="A56" s="23"/>
      <c r="B56" s="45" t="s">
        <v>40</v>
      </c>
      <c r="C56" s="57">
        <v>1</v>
      </c>
      <c r="D56" s="23" t="s">
        <v>1</v>
      </c>
    </row>
    <row r="57" spans="1:7" ht="16.899999999999999" customHeight="1" x14ac:dyDescent="0.2">
      <c r="A57" s="23"/>
      <c r="B57" s="45" t="s">
        <v>41</v>
      </c>
      <c r="C57" s="39">
        <v>0.5</v>
      </c>
      <c r="D57" s="23" t="s">
        <v>2</v>
      </c>
    </row>
    <row r="58" spans="1:7" ht="16.899999999999999" customHeight="1" x14ac:dyDescent="0.2">
      <c r="A58" s="23"/>
      <c r="B58" s="45" t="s">
        <v>30</v>
      </c>
      <c r="C58" s="62">
        <v>0.05</v>
      </c>
    </row>
    <row r="59" spans="1:7" ht="16.899999999999999" customHeight="1" x14ac:dyDescent="0.2">
      <c r="A59" s="23"/>
      <c r="B59" s="40" t="s">
        <v>31</v>
      </c>
      <c r="C59" s="62">
        <v>0.1</v>
      </c>
      <c r="D59" s="23" t="s">
        <v>0</v>
      </c>
    </row>
    <row r="60" spans="1:7" ht="16.899999999999999" customHeight="1" x14ac:dyDescent="0.2">
      <c r="A60" s="23"/>
      <c r="B60" s="56"/>
      <c r="C60" s="57"/>
    </row>
    <row r="61" spans="1:7" ht="16.899999999999999" customHeight="1" x14ac:dyDescent="0.2">
      <c r="A61" s="23"/>
      <c r="B61" s="49"/>
      <c r="C61" s="67" t="s">
        <v>43</v>
      </c>
      <c r="D61" s="67"/>
      <c r="E61" s="67"/>
      <c r="F61" s="67"/>
      <c r="G61" s="67"/>
    </row>
    <row r="62" spans="1:7" ht="16.899999999999999" customHeight="1" x14ac:dyDescent="0.2">
      <c r="A62" s="23"/>
      <c r="B62" s="51"/>
      <c r="C62" s="65">
        <v>0.9</v>
      </c>
      <c r="D62" s="65">
        <v>0.95</v>
      </c>
      <c r="E62" s="65">
        <v>1</v>
      </c>
      <c r="F62" s="65">
        <v>1.05</v>
      </c>
      <c r="G62" s="65">
        <v>1.1000000000000001</v>
      </c>
    </row>
    <row r="63" spans="1:7" ht="16.899999999999999" customHeight="1" x14ac:dyDescent="0.2">
      <c r="A63" s="23"/>
      <c r="B63" s="49" t="s">
        <v>45</v>
      </c>
      <c r="C63" s="64">
        <f>$C$56*NORMDIST((LN($C$56/C62)+($C$58+0.5*$C$59^2)*$C$57)/$C$59/(($C$57)^0.5),0,1,1)-C62*EXP(-$C$58*$C$57)*NORMDIST((LN($C$56/C62)+($C$58+0.5*$C$59^2)*$C$57)/$C$59/(($C$57)^0.5)-$C$59*$C$57^0.5,0,1,1)</f>
        <v>0.12306752373827057</v>
      </c>
      <c r="D63" s="64">
        <f>$C$56*NORMDIST((LN($C$56/D62)+($C$58+0.5*$C$59^2)*$C$57)/$C$59/(($C$57)^0.5),0,1,1)-D62*EXP(-$C$58*$C$57)*NORMDIST((LN($C$56/D62)+($C$58+0.5*$C$59^2)*$C$57)/$C$59/(($C$57)^0.5)-$C$59*$C$57^0.5,0,1,1)</f>
        <v>7.8321814138078372E-2</v>
      </c>
      <c r="E63" s="64">
        <f>$C$56*NORMDIST((LN($C$56/E62)+($C$58+0.5*$C$59^2)*$C$57)/$C$59/(($C$57)^0.5),0,1,1)-E62*EXP(-$C$58*$C$57)*NORMDIST((LN($C$56/E62)+($C$58+0.5*$C$59^2)*$C$57)/$C$59/(($C$57)^0.5)-$C$59*$C$57^0.5,0,1,1)</f>
        <v>4.1922696186863506E-2</v>
      </c>
      <c r="F63" s="64">
        <f>$C$56*NORMDIST((LN($C$56/F62)+($C$58+0.5*$C$59^2)*$C$57)/$C$59/(($C$57)^0.5),0,1,1)-F62*EXP(-$C$58*$C$57)*NORMDIST((LN($C$56/F62)+($C$58+0.5*$C$59^2)*$C$57)/$C$59/(($C$57)^0.5)-$C$59*$C$57^0.5,0,1,1)</f>
        <v>1.8105037387744438E-2</v>
      </c>
      <c r="G63" s="64">
        <f>$C$56*NORMDIST((LN($C$56/G62)+($C$58+0.5*$C$59^2)*$C$57)/$C$59/(($C$57)^0.5),0,1,1)-G62*EXP(-$C$58*$C$57)*NORMDIST((LN($C$56/G62)+($C$58+0.5*$C$59^2)*$C$57)/$C$59/(($C$57)^0.5)-$C$59*$C$57^0.5,0,1,1)</f>
        <v>6.1657434110547749E-3</v>
      </c>
    </row>
    <row r="64" spans="1:7" ht="16.899999999999999" customHeight="1" x14ac:dyDescent="0.2">
      <c r="A64" s="23"/>
      <c r="B64" s="51" t="s">
        <v>46</v>
      </c>
      <c r="C64" s="61">
        <f>C63-$C$56+C62*EXP(-$C$57*$C$58)</f>
        <v>8.4644456376992139E-4</v>
      </c>
      <c r="D64" s="61">
        <f>D63-$C$56+D62*EXP(-$C$57*$C$58)</f>
        <v>4.866230564994356E-3</v>
      </c>
      <c r="E64" s="61">
        <f>E63-$C$56+E62*EXP(-$C$57*$C$58)</f>
        <v>1.7232608215196121E-2</v>
      </c>
      <c r="F64" s="61">
        <f>F63-$C$56+F62*EXP(-$C$57*$C$58)</f>
        <v>4.2180445017493851E-2</v>
      </c>
      <c r="G64" s="61">
        <f>G63-$C$56+G62*EXP(-$C$57*$C$58)</f>
        <v>7.9006646642220679E-2</v>
      </c>
    </row>
    <row r="65" spans="1:3" ht="16.899999999999999" customHeight="1" x14ac:dyDescent="0.2">
      <c r="A65" s="23"/>
      <c r="B65" s="56"/>
      <c r="C65" s="39"/>
    </row>
    <row r="66" spans="1:3" ht="16.899999999999999" customHeight="1" x14ac:dyDescent="0.2">
      <c r="A66" s="23"/>
      <c r="B66" s="56"/>
      <c r="C66" s="39"/>
    </row>
    <row r="67" spans="1:3" ht="16.899999999999999" customHeight="1" x14ac:dyDescent="0.2">
      <c r="A67" s="23"/>
      <c r="B67" s="56"/>
      <c r="C67" s="39"/>
    </row>
    <row r="68" spans="1:3" ht="16.899999999999999" customHeight="1" x14ac:dyDescent="0.2">
      <c r="A68" s="23"/>
      <c r="B68" s="56"/>
      <c r="C68" s="39"/>
    </row>
    <row r="69" spans="1:3" ht="16.899999999999999" customHeight="1" x14ac:dyDescent="0.2">
      <c r="A69" s="23"/>
      <c r="B69" s="56"/>
      <c r="C69" s="39"/>
    </row>
  </sheetData>
  <mergeCells count="4">
    <mergeCell ref="C39:G39"/>
    <mergeCell ref="C50:G50"/>
    <mergeCell ref="C61:G61"/>
    <mergeCell ref="C27:F27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workbookViewId="0">
      <selection activeCell="D11" sqref="D11"/>
    </sheetView>
  </sheetViews>
  <sheetFormatPr defaultColWidth="8.7109375" defaultRowHeight="21" customHeight="1" x14ac:dyDescent="0.2"/>
  <cols>
    <col min="1" max="1" width="5.42578125" style="23" customWidth="1"/>
    <col min="2" max="3" width="37.140625" style="23" customWidth="1"/>
    <col min="4" max="256" width="11.42578125" style="23" customWidth="1"/>
    <col min="257" max="16384" width="8.7109375" style="23"/>
  </cols>
  <sheetData>
    <row r="1" spans="1:3" ht="21" customHeight="1" x14ac:dyDescent="0.2">
      <c r="A1" s="22" t="s">
        <v>6</v>
      </c>
    </row>
    <row r="3" spans="1:3" ht="21" customHeight="1" x14ac:dyDescent="0.2">
      <c r="B3" s="30" t="s">
        <v>4</v>
      </c>
      <c r="C3" s="30" t="s">
        <v>5</v>
      </c>
    </row>
    <row r="4" spans="1:3" ht="21" customHeight="1" x14ac:dyDescent="0.2">
      <c r="B4" s="35">
        <v>-0.1</v>
      </c>
      <c r="C4" s="36">
        <f>MAX(0,Data!$C$13*B4)</f>
        <v>0</v>
      </c>
    </row>
    <row r="5" spans="1:3" ht="21" customHeight="1" x14ac:dyDescent="0.2">
      <c r="B5" s="35">
        <v>-0.09</v>
      </c>
      <c r="C5" s="36">
        <f>MAX(0,Data!$C$13*B5)</f>
        <v>0</v>
      </c>
    </row>
    <row r="6" spans="1:3" ht="21" customHeight="1" x14ac:dyDescent="0.2">
      <c r="B6" s="35">
        <v>-0.08</v>
      </c>
      <c r="C6" s="36">
        <f>MAX(0,Data!$C$13*B6)</f>
        <v>0</v>
      </c>
    </row>
    <row r="7" spans="1:3" ht="21" customHeight="1" x14ac:dyDescent="0.2">
      <c r="B7" s="35">
        <v>-7.0000000000000007E-2</v>
      </c>
      <c r="C7" s="36">
        <f>MAX(0,Data!$C$13*B7)</f>
        <v>0</v>
      </c>
    </row>
    <row r="8" spans="1:3" ht="21" customHeight="1" x14ac:dyDescent="0.2">
      <c r="B8" s="35">
        <v>-0.06</v>
      </c>
      <c r="C8" s="36">
        <f>MAX(0,Data!$C$13*B8)</f>
        <v>0</v>
      </c>
    </row>
    <row r="9" spans="1:3" ht="21" customHeight="1" x14ac:dyDescent="0.2">
      <c r="B9" s="35">
        <v>-0.05</v>
      </c>
      <c r="C9" s="36">
        <f>MAX(0,Data!$C$13*B9)</f>
        <v>0</v>
      </c>
    </row>
    <row r="10" spans="1:3" ht="21" customHeight="1" x14ac:dyDescent="0.2">
      <c r="B10" s="35">
        <v>-3.9999999999999897E-2</v>
      </c>
      <c r="C10" s="36">
        <f>MAX(0,Data!$C$13*B10)</f>
        <v>0</v>
      </c>
    </row>
    <row r="11" spans="1:3" ht="21" customHeight="1" x14ac:dyDescent="0.2">
      <c r="B11" s="35">
        <v>-2.9999999999999898E-2</v>
      </c>
      <c r="C11" s="36">
        <f>MAX(0,Data!$C$13*B11)</f>
        <v>0</v>
      </c>
    </row>
    <row r="12" spans="1:3" ht="21" customHeight="1" x14ac:dyDescent="0.2">
      <c r="B12" s="35">
        <v>-1.99999999999999E-2</v>
      </c>
      <c r="C12" s="36">
        <f>MAX(0,Data!$C$13*B12)</f>
        <v>0</v>
      </c>
    </row>
    <row r="13" spans="1:3" ht="21" customHeight="1" x14ac:dyDescent="0.2">
      <c r="B13" s="35">
        <v>-9.99999999999991E-3</v>
      </c>
      <c r="C13" s="36">
        <f>MAX(0,Data!$C$13*B13)</f>
        <v>0</v>
      </c>
    </row>
    <row r="14" spans="1:3" ht="21" customHeight="1" x14ac:dyDescent="0.2">
      <c r="B14" s="35">
        <v>0</v>
      </c>
      <c r="C14" s="36">
        <f>MAX(0,Data!$C$13*B14)</f>
        <v>0</v>
      </c>
    </row>
    <row r="15" spans="1:3" ht="21" customHeight="1" x14ac:dyDescent="0.2">
      <c r="B15" s="35">
        <v>0.01</v>
      </c>
      <c r="C15" s="36">
        <f>MAX(0,Data!$C$13*B15)</f>
        <v>4.0000000000000001E-3</v>
      </c>
    </row>
    <row r="16" spans="1:3" ht="21" customHeight="1" x14ac:dyDescent="0.2">
      <c r="B16" s="35">
        <v>0.02</v>
      </c>
      <c r="C16" s="36">
        <f>MAX(0,Data!$C$13*B16)</f>
        <v>8.0000000000000002E-3</v>
      </c>
    </row>
    <row r="17" spans="1:3" ht="21" customHeight="1" x14ac:dyDescent="0.2">
      <c r="B17" s="35">
        <v>0.03</v>
      </c>
      <c r="C17" s="36">
        <f>MAX(0,Data!$C$13*B17)</f>
        <v>1.2E-2</v>
      </c>
    </row>
    <row r="18" spans="1:3" ht="21" customHeight="1" x14ac:dyDescent="0.2">
      <c r="B18" s="35">
        <v>0.04</v>
      </c>
      <c r="C18" s="36">
        <f>MAX(0,Data!$C$13*B18)</f>
        <v>1.6E-2</v>
      </c>
    </row>
    <row r="19" spans="1:3" ht="21" customHeight="1" x14ac:dyDescent="0.2">
      <c r="B19" s="35">
        <v>0.05</v>
      </c>
      <c r="C19" s="36">
        <f>MAX(0,Data!$C$13*B19)</f>
        <v>2.0000000000000004E-2</v>
      </c>
    </row>
    <row r="20" spans="1:3" ht="21" customHeight="1" x14ac:dyDescent="0.2">
      <c r="B20" s="35">
        <v>0.06</v>
      </c>
      <c r="C20" s="36">
        <f>MAX(0,Data!$C$13*B20)</f>
        <v>2.4E-2</v>
      </c>
    </row>
    <row r="21" spans="1:3" ht="21" customHeight="1" x14ac:dyDescent="0.2">
      <c r="B21" s="35">
        <v>7.0000000000000007E-2</v>
      </c>
      <c r="C21" s="36">
        <f>MAX(0,Data!$C$13*B21)</f>
        <v>2.8000000000000004E-2</v>
      </c>
    </row>
    <row r="22" spans="1:3" ht="21" customHeight="1" x14ac:dyDescent="0.2">
      <c r="B22" s="35">
        <v>0.08</v>
      </c>
      <c r="C22" s="36">
        <f>MAX(0,Data!$C$13*B22)</f>
        <v>3.2000000000000001E-2</v>
      </c>
    </row>
    <row r="23" spans="1:3" ht="21" customHeight="1" x14ac:dyDescent="0.2">
      <c r="B23" s="35">
        <v>0.09</v>
      </c>
      <c r="C23" s="36">
        <f>MAX(0,Data!$C$13*B23)</f>
        <v>3.5999999999999997E-2</v>
      </c>
    </row>
    <row r="24" spans="1:3" ht="21" customHeight="1" x14ac:dyDescent="0.2">
      <c r="B24" s="35">
        <v>0.1</v>
      </c>
      <c r="C24" s="36">
        <f>MAX(0,Data!$C$13*B24)</f>
        <v>4.0000000000000008E-2</v>
      </c>
    </row>
    <row r="25" spans="1:3" ht="21" customHeight="1" x14ac:dyDescent="0.2">
      <c r="A25" s="37" t="s">
        <v>0</v>
      </c>
    </row>
    <row r="26" spans="1:3" ht="21" customHeight="1" x14ac:dyDescent="0.2">
      <c r="A26" s="37" t="s">
        <v>0</v>
      </c>
    </row>
  </sheetData>
  <phoneticPr fontId="0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topLeftCell="F1" workbookViewId="0">
      <pane xSplit="1" topLeftCell="G1" activePane="topRight" state="frozen"/>
      <selection activeCell="F1" sqref="F1"/>
      <selection pane="topRight" activeCell="H9" sqref="H9"/>
    </sheetView>
  </sheetViews>
  <sheetFormatPr defaultColWidth="11.42578125" defaultRowHeight="12.75" x14ac:dyDescent="0.2"/>
  <cols>
    <col min="1" max="1" width="1.42578125" style="21" customWidth="1"/>
    <col min="2" max="2" width="1.42578125" style="68" customWidth="1"/>
    <col min="3" max="6" width="1.42578125" style="21" customWidth="1"/>
    <col min="7" max="7" width="66.42578125" style="2" customWidth="1"/>
    <col min="8" max="9" width="16.28515625" style="2" customWidth="1"/>
    <col min="10" max="16384" width="11.42578125" style="2"/>
  </cols>
  <sheetData>
    <row r="1" spans="1:10" ht="15.75" x14ac:dyDescent="0.2">
      <c r="G1" s="1" t="s">
        <v>7</v>
      </c>
    </row>
    <row r="3" spans="1:10" x14ac:dyDescent="0.2">
      <c r="G3" s="12" t="s">
        <v>17</v>
      </c>
      <c r="H3" s="9">
        <f>Data!C5/((1+Data!C18)^Data!C11)</f>
        <v>962250.44864937617</v>
      </c>
    </row>
    <row r="4" spans="1:10" x14ac:dyDescent="0.2">
      <c r="C4" s="69" t="s">
        <v>55</v>
      </c>
      <c r="D4" s="69" t="s">
        <v>54</v>
      </c>
      <c r="E4" s="69" t="s">
        <v>55</v>
      </c>
      <c r="F4" s="69" t="s">
        <v>0</v>
      </c>
      <c r="G4" s="12" t="s">
        <v>14</v>
      </c>
      <c r="H4" s="9">
        <f>Data!C5-H3</f>
        <v>37749.551350623835</v>
      </c>
    </row>
    <row r="5" spans="1:10" x14ac:dyDescent="0.2">
      <c r="A5" s="20" t="s">
        <v>53</v>
      </c>
      <c r="C5" s="70">
        <f>D5*(1+Data!C18)^Data!C11</f>
        <v>1000000</v>
      </c>
      <c r="D5" s="70">
        <f>H3</f>
        <v>962250.44864937617</v>
      </c>
      <c r="G5" s="12"/>
    </row>
    <row r="6" spans="1:10" x14ac:dyDescent="0.2">
      <c r="A6" s="21" t="str">
        <f>G7</f>
        <v>Amount invested in the call option</v>
      </c>
      <c r="C6" s="21">
        <v>20000</v>
      </c>
      <c r="D6" s="70">
        <f>H7</f>
        <v>16769.078474745402</v>
      </c>
      <c r="G6" s="12" t="s">
        <v>12</v>
      </c>
      <c r="H6" s="9">
        <f>Data!C5*Data!E41</f>
        <v>41922.696186863504</v>
      </c>
    </row>
    <row r="7" spans="1:10" x14ac:dyDescent="0.2">
      <c r="A7" s="20" t="s">
        <v>8</v>
      </c>
      <c r="C7" s="71">
        <v>0</v>
      </c>
      <c r="D7" s="71">
        <f>H11</f>
        <v>20980.472875878433</v>
      </c>
      <c r="G7" s="12" t="s">
        <v>13</v>
      </c>
      <c r="H7" s="9">
        <f>Data!C13*H6</f>
        <v>16769.078474745402</v>
      </c>
    </row>
    <row r="8" spans="1:10" x14ac:dyDescent="0.2">
      <c r="H8" s="5"/>
    </row>
    <row r="9" spans="1:10" x14ac:dyDescent="0.2">
      <c r="G9" s="12" t="s">
        <v>11</v>
      </c>
      <c r="H9" s="5">
        <f>H4/H6</f>
        <v>0.90045619161423762</v>
      </c>
    </row>
    <row r="11" spans="1:10" x14ac:dyDescent="0.2">
      <c r="G11" s="12" t="s">
        <v>8</v>
      </c>
      <c r="H11" s="11">
        <f>Data!C5-H3-H7</f>
        <v>20980.472875878433</v>
      </c>
    </row>
    <row r="12" spans="1:10" x14ac:dyDescent="0.2">
      <c r="G12" s="12" t="s">
        <v>9</v>
      </c>
      <c r="H12" s="5">
        <f>H11/Data!C5</f>
        <v>2.0980472875878432E-2</v>
      </c>
    </row>
    <row r="13" spans="1:10" x14ac:dyDescent="0.2">
      <c r="G13" s="12" t="s">
        <v>10</v>
      </c>
      <c r="H13" s="5">
        <f>H11/Data!C5/Data!C11</f>
        <v>4.1960945751756865E-2</v>
      </c>
    </row>
    <row r="15" spans="1:10" x14ac:dyDescent="0.2">
      <c r="H15" s="7" t="s">
        <v>0</v>
      </c>
      <c r="J15" s="6" t="s">
        <v>0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workbookViewId="0">
      <selection activeCell="A27" sqref="A27"/>
    </sheetView>
  </sheetViews>
  <sheetFormatPr defaultColWidth="11.42578125" defaultRowHeight="12.75" x14ac:dyDescent="0.2"/>
  <cols>
    <col min="1" max="1" width="69.42578125" style="2" customWidth="1"/>
    <col min="2" max="2" width="13.7109375" style="2" customWidth="1"/>
    <col min="3" max="3" width="14.7109375" style="2" customWidth="1"/>
    <col min="4" max="16384" width="11.42578125" style="2"/>
  </cols>
  <sheetData>
    <row r="1" spans="1:3" ht="15.75" x14ac:dyDescent="0.2">
      <c r="A1" s="1" t="s">
        <v>56</v>
      </c>
    </row>
    <row r="2" spans="1:3" ht="15.75" x14ac:dyDescent="0.2">
      <c r="A2" s="1"/>
    </row>
    <row r="3" spans="1:3" ht="15.75" x14ac:dyDescent="0.2">
      <c r="A3" s="1" t="s">
        <v>22</v>
      </c>
    </row>
    <row r="5" spans="1:3" x14ac:dyDescent="0.2">
      <c r="A5" s="12" t="s">
        <v>19</v>
      </c>
      <c r="B5" s="8">
        <v>0.06</v>
      </c>
      <c r="C5" s="12" t="s">
        <v>20</v>
      </c>
    </row>
    <row r="7" spans="1:3" x14ac:dyDescent="0.2">
      <c r="A7" s="12" t="s">
        <v>57</v>
      </c>
      <c r="B7" s="9">
        <f>Data!C5/((1+B5)^Data!C11)</f>
        <v>971285.86235726427</v>
      </c>
    </row>
    <row r="8" spans="1:3" x14ac:dyDescent="0.2">
      <c r="A8" s="12" t="s">
        <v>14</v>
      </c>
      <c r="B8" s="9">
        <f>Data!C5-B7</f>
        <v>28714.137642735732</v>
      </c>
      <c r="C8" s="4" t="s">
        <v>0</v>
      </c>
    </row>
    <row r="9" spans="1:3" x14ac:dyDescent="0.2">
      <c r="A9" s="12"/>
      <c r="B9" s="6"/>
      <c r="C9" s="4"/>
    </row>
    <row r="10" spans="1:3" x14ac:dyDescent="0.2">
      <c r="A10" s="12" t="s">
        <v>12</v>
      </c>
      <c r="B10" s="9">
        <f>Data!C5*Data!F52</f>
        <v>45026.775539090289</v>
      </c>
      <c r="C10" s="4"/>
    </row>
    <row r="11" spans="1:3" x14ac:dyDescent="0.2">
      <c r="A11" s="12" t="s">
        <v>13</v>
      </c>
      <c r="B11" s="9">
        <f>B8-B17</f>
        <v>7733.6647668572987</v>
      </c>
      <c r="C11" s="4"/>
    </row>
    <row r="12" spans="1:3" x14ac:dyDescent="0.2">
      <c r="C12" s="4"/>
    </row>
    <row r="13" spans="1:3" x14ac:dyDescent="0.2">
      <c r="A13" s="12" t="s">
        <v>18</v>
      </c>
      <c r="B13" s="5">
        <f>B11/B10</f>
        <v>0.17175701955702485</v>
      </c>
      <c r="C13" s="4"/>
    </row>
    <row r="15" spans="1:3" x14ac:dyDescent="0.2">
      <c r="A15" s="12" t="s">
        <v>11</v>
      </c>
      <c r="B15" s="5">
        <f>B8/B10</f>
        <v>0.63771250103857346</v>
      </c>
    </row>
    <row r="17" spans="1:4" x14ac:dyDescent="0.2">
      <c r="A17" s="12" t="s">
        <v>8</v>
      </c>
      <c r="B17" s="10">
        <f>'2_Decomposition'!H11</f>
        <v>20980.472875878433</v>
      </c>
    </row>
    <row r="18" spans="1:4" x14ac:dyDescent="0.2">
      <c r="A18" s="12" t="s">
        <v>9</v>
      </c>
      <c r="B18" s="5">
        <f>B17/Data!C5</f>
        <v>2.0980472875878432E-2</v>
      </c>
    </row>
    <row r="19" spans="1:4" x14ac:dyDescent="0.2">
      <c r="A19" s="12" t="s">
        <v>10</v>
      </c>
      <c r="B19" s="5">
        <f>B18/Data!C11</f>
        <v>4.1960945751756865E-2</v>
      </c>
    </row>
    <row r="22" spans="1:4" ht="15.75" x14ac:dyDescent="0.2">
      <c r="A22" s="1" t="s">
        <v>21</v>
      </c>
    </row>
    <row r="23" spans="1:4" ht="15.75" x14ac:dyDescent="0.2">
      <c r="A23" s="1"/>
    </row>
    <row r="24" spans="1:4" x14ac:dyDescent="0.2">
      <c r="A24" s="12" t="s">
        <v>15</v>
      </c>
      <c r="B24" s="8">
        <v>0.11</v>
      </c>
      <c r="C24" s="12" t="s">
        <v>16</v>
      </c>
    </row>
    <row r="26" spans="1:4" x14ac:dyDescent="0.2">
      <c r="A26" s="12" t="s">
        <v>57</v>
      </c>
      <c r="B26" s="9">
        <f>Data!C5/((1+Data!C18)^Data!C11)</f>
        <v>962250.44864937617</v>
      </c>
    </row>
    <row r="27" spans="1:4" x14ac:dyDescent="0.2">
      <c r="A27" s="12" t="s">
        <v>14</v>
      </c>
      <c r="B27" s="9">
        <f>Data!C5-B26</f>
        <v>37749.551350623835</v>
      </c>
      <c r="C27" s="4" t="s">
        <v>0</v>
      </c>
      <c r="D27" s="3" t="s">
        <v>0</v>
      </c>
    </row>
    <row r="28" spans="1:4" x14ac:dyDescent="0.2">
      <c r="A28" s="12"/>
      <c r="B28" s="6"/>
      <c r="C28" s="4"/>
      <c r="D28" s="3"/>
    </row>
    <row r="29" spans="1:4" x14ac:dyDescent="0.2">
      <c r="A29" s="12" t="s">
        <v>12</v>
      </c>
      <c r="B29" s="9">
        <f>Data!C5*Data!F41</f>
        <v>44552.922722168711</v>
      </c>
      <c r="C29" s="4"/>
      <c r="D29" s="3"/>
    </row>
    <row r="30" spans="1:4" x14ac:dyDescent="0.2">
      <c r="A30" s="12" t="s">
        <v>13</v>
      </c>
      <c r="B30" s="9">
        <f>B27-B36</f>
        <v>16769.078474745402</v>
      </c>
      <c r="C30" s="4"/>
      <c r="D30" s="3"/>
    </row>
    <row r="31" spans="1:4" x14ac:dyDescent="0.2">
      <c r="B31" s="6"/>
      <c r="C31" s="4"/>
      <c r="D31" s="3"/>
    </row>
    <row r="32" spans="1:4" x14ac:dyDescent="0.2">
      <c r="A32" s="12" t="s">
        <v>18</v>
      </c>
      <c r="B32" s="5">
        <f>B30/B29</f>
        <v>0.37638559829883883</v>
      </c>
      <c r="C32" s="4"/>
      <c r="D32" s="3"/>
    </row>
    <row r="33" spans="1:4" x14ac:dyDescent="0.2">
      <c r="B33" s="6"/>
      <c r="C33" s="4"/>
      <c r="D33" s="3"/>
    </row>
    <row r="34" spans="1:4" x14ac:dyDescent="0.2">
      <c r="A34" s="12" t="s">
        <v>11</v>
      </c>
      <c r="B34" s="5">
        <f>B27/B29</f>
        <v>0.84729685605654681</v>
      </c>
      <c r="D34" s="3"/>
    </row>
    <row r="35" spans="1:4" x14ac:dyDescent="0.2">
      <c r="D35" s="3"/>
    </row>
    <row r="36" spans="1:4" x14ac:dyDescent="0.2">
      <c r="A36" s="12" t="s">
        <v>8</v>
      </c>
      <c r="B36" s="10">
        <f>'2_Decomposition'!H11</f>
        <v>20980.472875878433</v>
      </c>
      <c r="D36" s="3"/>
    </row>
    <row r="37" spans="1:4" x14ac:dyDescent="0.2">
      <c r="A37" s="12" t="s">
        <v>9</v>
      </c>
      <c r="B37" s="5">
        <f>B36/Data!C5</f>
        <v>2.0980472875878432E-2</v>
      </c>
      <c r="D37" s="3"/>
    </row>
    <row r="38" spans="1:4" x14ac:dyDescent="0.2">
      <c r="A38" s="12" t="s">
        <v>10</v>
      </c>
      <c r="B38" s="5">
        <f>B37/Data!C11</f>
        <v>4.1960945751756865E-2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1"/>
  <sheetViews>
    <sheetView workbookViewId="0">
      <selection activeCell="E11" sqref="E11"/>
    </sheetView>
  </sheetViews>
  <sheetFormatPr defaultColWidth="8.7109375" defaultRowHeight="21" customHeight="1" x14ac:dyDescent="0.2"/>
  <cols>
    <col min="1" max="1" width="5.85546875" style="23" customWidth="1"/>
    <col min="2" max="2" width="60.42578125" style="23" customWidth="1"/>
    <col min="3" max="3" width="22" style="23" customWidth="1"/>
    <col min="4" max="256" width="11.42578125" style="23" customWidth="1"/>
    <col min="257" max="16384" width="8.7109375" style="23"/>
  </cols>
  <sheetData>
    <row r="1" spans="1:7" ht="21" customHeight="1" x14ac:dyDescent="0.2">
      <c r="A1" s="22" t="s">
        <v>23</v>
      </c>
    </row>
    <row r="2" spans="1:7" s="24" customFormat="1" ht="21" customHeight="1" x14ac:dyDescent="0.2"/>
    <row r="3" spans="1:7" s="24" customFormat="1" ht="21" customHeight="1" x14ac:dyDescent="0.2"/>
    <row r="4" spans="1:7" s="24" customFormat="1" ht="21" customHeight="1" x14ac:dyDescent="0.2">
      <c r="B4" s="25" t="s">
        <v>58</v>
      </c>
      <c r="C4" s="26">
        <f>12*Data!C22</f>
        <v>0.06</v>
      </c>
      <c r="D4" s="25" t="s">
        <v>24</v>
      </c>
      <c r="E4" s="24" t="s">
        <v>0</v>
      </c>
      <c r="F4" s="26">
        <f>C4*Data!C11</f>
        <v>0.03</v>
      </c>
      <c r="G4" s="25" t="s">
        <v>25</v>
      </c>
    </row>
    <row r="5" spans="1:7" ht="21" customHeight="1" x14ac:dyDescent="0.2">
      <c r="B5" s="25" t="s">
        <v>59</v>
      </c>
      <c r="C5" s="27">
        <f>(Data!D29+Data!D30+Data!D31)/3</f>
        <v>0.10083333333333333</v>
      </c>
      <c r="D5" s="25" t="s">
        <v>24</v>
      </c>
      <c r="F5" s="28">
        <f>C5*Data!C11^0.5</f>
        <v>7.1299933769643539E-2</v>
      </c>
      <c r="G5" s="25" t="s">
        <v>25</v>
      </c>
    </row>
    <row r="6" spans="1:7" ht="21" customHeight="1" x14ac:dyDescent="0.2">
      <c r="C6" s="27"/>
    </row>
    <row r="7" spans="1:7" ht="21" customHeight="1" x14ac:dyDescent="0.2">
      <c r="B7" s="25" t="s">
        <v>48</v>
      </c>
      <c r="C7" s="28">
        <f>NORMDIST(0,C4*Data!C11,C5*Data!C11^0.5,1)</f>
        <v>0.3369659916277542</v>
      </c>
    </row>
    <row r="8" spans="1:7" ht="21" customHeight="1" x14ac:dyDescent="0.2">
      <c r="C8" s="28" t="s">
        <v>0</v>
      </c>
    </row>
    <row r="9" spans="1:7" ht="21" customHeight="1" x14ac:dyDescent="0.2">
      <c r="C9" s="29"/>
    </row>
    <row r="10" spans="1:7" ht="21" customHeight="1" x14ac:dyDescent="0.2">
      <c r="B10" s="30" t="s">
        <v>60</v>
      </c>
      <c r="C10" s="31" t="s">
        <v>49</v>
      </c>
      <c r="D10" s="32"/>
      <c r="E10" s="29"/>
    </row>
    <row r="11" spans="1:7" ht="21" customHeight="1" x14ac:dyDescent="0.2">
      <c r="B11" s="33">
        <v>-0.1</v>
      </c>
      <c r="C11" s="34">
        <f>IF(B11&lt;0,0,NORMDIST(B11,$C$4*Data!$C$11/Data!$C$13,$C$5*Data!$C$11^0.5/Data!$C$13,0))</f>
        <v>0</v>
      </c>
      <c r="D11" s="32"/>
      <c r="E11" s="29"/>
    </row>
    <row r="12" spans="1:7" ht="21" customHeight="1" x14ac:dyDescent="0.2">
      <c r="B12" s="33">
        <v>-9.9000000000000005E-2</v>
      </c>
      <c r="C12" s="34">
        <f>IF(B12&lt;0,0,NORMDIST(B12,$C$4*Data!$C$11/Data!$C$13,$C$5*Data!$C$11^0.5/Data!$C$13,0))</f>
        <v>0</v>
      </c>
      <c r="D12" s="32"/>
      <c r="E12" s="29"/>
    </row>
    <row r="13" spans="1:7" ht="21" customHeight="1" x14ac:dyDescent="0.2">
      <c r="B13" s="33">
        <v>-9.8000000000000004E-2</v>
      </c>
      <c r="C13" s="34">
        <f>IF(B13&lt;0,0,NORMDIST(B13,$C$4*Data!$C$11/Data!$C$13,$C$5*Data!$C$11^0.5/Data!$C$13,0))</f>
        <v>0</v>
      </c>
      <c r="D13" s="32"/>
      <c r="E13" s="29"/>
    </row>
    <row r="14" spans="1:7" ht="21" customHeight="1" x14ac:dyDescent="0.2">
      <c r="B14" s="33">
        <v>-9.7000000000000003E-2</v>
      </c>
      <c r="C14" s="34">
        <f>IF(B14&lt;0,0,NORMDIST(B14,$C$4*Data!$C$11/Data!$C$13,$C$5*Data!$C$11^0.5/Data!$C$13,0))</f>
        <v>0</v>
      </c>
      <c r="D14" s="32"/>
      <c r="E14" s="29"/>
    </row>
    <row r="15" spans="1:7" ht="21" customHeight="1" x14ac:dyDescent="0.2">
      <c r="B15" s="33">
        <v>-9.6000000000000002E-2</v>
      </c>
      <c r="C15" s="34">
        <f>IF(B15&lt;0,0,NORMDIST(B15,$C$4*Data!$C$11/Data!$C$13,$C$5*Data!$C$11^0.5/Data!$C$13,0))</f>
        <v>0</v>
      </c>
      <c r="D15" s="32"/>
      <c r="E15" s="29"/>
    </row>
    <row r="16" spans="1:7" ht="21" customHeight="1" x14ac:dyDescent="0.2">
      <c r="B16" s="33">
        <v>-9.5000000000000001E-2</v>
      </c>
      <c r="C16" s="34">
        <f>IF(B16&lt;0,0,NORMDIST(B16,$C$4*Data!$C$11/Data!$C$13,$C$5*Data!$C$11^0.5/Data!$C$13,0))</f>
        <v>0</v>
      </c>
      <c r="D16" s="32"/>
      <c r="E16" s="29"/>
    </row>
    <row r="17" spans="2:5" ht="21" customHeight="1" x14ac:dyDescent="0.2">
      <c r="B17" s="33">
        <v>-9.4E-2</v>
      </c>
      <c r="C17" s="34">
        <f>IF(B17&lt;0,0,NORMDIST(B17,$C$4*Data!$C$11/Data!$C$13,$C$5*Data!$C$11^0.5/Data!$C$13,0))</f>
        <v>0</v>
      </c>
      <c r="D17" s="32"/>
      <c r="E17" s="29"/>
    </row>
    <row r="18" spans="2:5" ht="21" customHeight="1" x14ac:dyDescent="0.2">
      <c r="B18" s="33">
        <v>-9.2999999999999999E-2</v>
      </c>
      <c r="C18" s="34">
        <f>IF(B18&lt;0,0,NORMDIST(B18,$C$4*Data!$C$11/Data!$C$13,$C$5*Data!$C$11^0.5/Data!$C$13,0))</f>
        <v>0</v>
      </c>
      <c r="D18" s="32"/>
      <c r="E18" s="29"/>
    </row>
    <row r="19" spans="2:5" ht="21" customHeight="1" x14ac:dyDescent="0.2">
      <c r="B19" s="33">
        <v>-9.1999999999999998E-2</v>
      </c>
      <c r="C19" s="34">
        <f>IF(B19&lt;0,0,NORMDIST(B19,$C$4*Data!$C$11/Data!$C$13,$C$5*Data!$C$11^0.5/Data!$C$13,0))</f>
        <v>0</v>
      </c>
      <c r="D19" s="32"/>
      <c r="E19" s="29"/>
    </row>
    <row r="20" spans="2:5" ht="21" customHeight="1" x14ac:dyDescent="0.2">
      <c r="B20" s="33">
        <v>-9.0999999999999998E-2</v>
      </c>
      <c r="C20" s="34">
        <f>IF(B20&lt;0,0,NORMDIST(B20,$C$4*Data!$C$11/Data!$C$13,$C$5*Data!$C$11^0.5/Data!$C$13,0))</f>
        <v>0</v>
      </c>
      <c r="D20" s="32"/>
      <c r="E20" s="29"/>
    </row>
    <row r="21" spans="2:5" ht="21" customHeight="1" x14ac:dyDescent="0.2">
      <c r="B21" s="33">
        <v>-0.09</v>
      </c>
      <c r="C21" s="34">
        <f>IF(B21&lt;0,0,NORMDIST(B21,$C$4*Data!$C$11/Data!$C$13,$C$5*Data!$C$11^0.5/Data!$C$13,0))</f>
        <v>0</v>
      </c>
      <c r="D21" s="32"/>
      <c r="E21" s="29"/>
    </row>
    <row r="22" spans="2:5" ht="21" customHeight="1" x14ac:dyDescent="0.2">
      <c r="B22" s="33">
        <v>-8.8999999999999996E-2</v>
      </c>
      <c r="C22" s="34">
        <f>IF(B22&lt;0,0,NORMDIST(B22,$C$4*Data!$C$11/Data!$C$13,$C$5*Data!$C$11^0.5/Data!$C$13,0))</f>
        <v>0</v>
      </c>
      <c r="D22" s="32"/>
      <c r="E22" s="29"/>
    </row>
    <row r="23" spans="2:5" ht="21" customHeight="1" x14ac:dyDescent="0.2">
      <c r="B23" s="33">
        <v>-8.7999999999999995E-2</v>
      </c>
      <c r="C23" s="34">
        <f>IF(B23&lt;0,0,NORMDIST(B23,$C$4*Data!$C$11/Data!$C$13,$C$5*Data!$C$11^0.5/Data!$C$13,0))</f>
        <v>0</v>
      </c>
      <c r="D23" s="32"/>
      <c r="E23" s="29"/>
    </row>
    <row r="24" spans="2:5" ht="21" customHeight="1" x14ac:dyDescent="0.2">
      <c r="B24" s="33">
        <v>-8.6999999999999994E-2</v>
      </c>
      <c r="C24" s="34">
        <f>IF(B24&lt;0,0,NORMDIST(B24,$C$4*Data!$C$11/Data!$C$13,$C$5*Data!$C$11^0.5/Data!$C$13,0))</f>
        <v>0</v>
      </c>
      <c r="D24" s="32"/>
      <c r="E24" s="29"/>
    </row>
    <row r="25" spans="2:5" ht="21" customHeight="1" x14ac:dyDescent="0.2">
      <c r="B25" s="33">
        <v>-8.5999999999999993E-2</v>
      </c>
      <c r="C25" s="34">
        <f>IF(B25&lt;0,0,NORMDIST(B25,$C$4*Data!$C$11/Data!$C$13,$C$5*Data!$C$11^0.5/Data!$C$13,0))</f>
        <v>0</v>
      </c>
      <c r="D25" s="32"/>
      <c r="E25" s="29"/>
    </row>
    <row r="26" spans="2:5" ht="21" customHeight="1" x14ac:dyDescent="0.2">
      <c r="B26" s="33">
        <v>-8.5000000000000006E-2</v>
      </c>
      <c r="C26" s="34">
        <f>IF(B26&lt;0,0,NORMDIST(B26,$C$4*Data!$C$11/Data!$C$13,$C$5*Data!$C$11^0.5/Data!$C$13,0))</f>
        <v>0</v>
      </c>
      <c r="D26" s="32"/>
      <c r="E26" s="29"/>
    </row>
    <row r="27" spans="2:5" ht="21" customHeight="1" x14ac:dyDescent="0.2">
      <c r="B27" s="33">
        <v>-8.4000000000000005E-2</v>
      </c>
      <c r="C27" s="34">
        <f>IF(B27&lt;0,0,NORMDIST(B27,$C$4*Data!$C$11/Data!$C$13,$C$5*Data!$C$11^0.5/Data!$C$13,0))</f>
        <v>0</v>
      </c>
      <c r="D27" s="32"/>
      <c r="E27" s="29"/>
    </row>
    <row r="28" spans="2:5" ht="21" customHeight="1" x14ac:dyDescent="0.2">
      <c r="B28" s="33">
        <v>-8.3000000000000004E-2</v>
      </c>
      <c r="C28" s="34">
        <f>IF(B28&lt;0,0,NORMDIST(B28,$C$4*Data!$C$11/Data!$C$13,$C$5*Data!$C$11^0.5/Data!$C$13,0))</f>
        <v>0</v>
      </c>
      <c r="D28" s="32"/>
      <c r="E28" s="29"/>
    </row>
    <row r="29" spans="2:5" ht="21" customHeight="1" x14ac:dyDescent="0.2">
      <c r="B29" s="33">
        <v>-8.2000000000000003E-2</v>
      </c>
      <c r="C29" s="34">
        <f>IF(B29&lt;0,0,NORMDIST(B29,$C$4*Data!$C$11/Data!$C$13,$C$5*Data!$C$11^0.5/Data!$C$13,0))</f>
        <v>0</v>
      </c>
      <c r="D29" s="32"/>
      <c r="E29" s="29"/>
    </row>
    <row r="30" spans="2:5" ht="21" customHeight="1" x14ac:dyDescent="0.2">
      <c r="B30" s="33">
        <v>-8.1000000000000003E-2</v>
      </c>
      <c r="C30" s="34">
        <f>IF(B30&lt;0,0,NORMDIST(B30,$C$4*Data!$C$11/Data!$C$13,$C$5*Data!$C$11^0.5/Data!$C$13,0))</f>
        <v>0</v>
      </c>
      <c r="D30" s="32"/>
      <c r="E30" s="29"/>
    </row>
    <row r="31" spans="2:5" ht="21" customHeight="1" x14ac:dyDescent="0.2">
      <c r="B31" s="33">
        <v>-0.08</v>
      </c>
      <c r="C31" s="34">
        <f>IF(B31&lt;0,0,NORMDIST(B31,$C$4*Data!$C$11/Data!$C$13,$C$5*Data!$C$11^0.5/Data!$C$13,0))</f>
        <v>0</v>
      </c>
      <c r="D31" s="32"/>
      <c r="E31" s="29"/>
    </row>
    <row r="32" spans="2:5" ht="21" customHeight="1" x14ac:dyDescent="0.2">
      <c r="B32" s="33">
        <v>-7.9000000000000001E-2</v>
      </c>
      <c r="C32" s="34">
        <f>IF(B32&lt;0,0,NORMDIST(B32,$C$4*Data!$C$11/Data!$C$13,$C$5*Data!$C$11^0.5/Data!$C$13,0))</f>
        <v>0</v>
      </c>
      <c r="D32" s="32"/>
      <c r="E32" s="29"/>
    </row>
    <row r="33" spans="2:5" ht="21" customHeight="1" x14ac:dyDescent="0.2">
      <c r="B33" s="33">
        <v>-7.8E-2</v>
      </c>
      <c r="C33" s="34">
        <f>IF(B33&lt;0,0,NORMDIST(B33,$C$4*Data!$C$11/Data!$C$13,$C$5*Data!$C$11^0.5/Data!$C$13,0))</f>
        <v>0</v>
      </c>
      <c r="D33" s="32"/>
      <c r="E33" s="29"/>
    </row>
    <row r="34" spans="2:5" ht="21" customHeight="1" x14ac:dyDescent="0.2">
      <c r="B34" s="33">
        <v>-7.6999999999999999E-2</v>
      </c>
      <c r="C34" s="34">
        <f>IF(B34&lt;0,0,NORMDIST(B34,$C$4*Data!$C$11/Data!$C$13,$C$5*Data!$C$11^0.5/Data!$C$13,0))</f>
        <v>0</v>
      </c>
      <c r="D34" s="32"/>
      <c r="E34" s="29"/>
    </row>
    <row r="35" spans="2:5" ht="21" customHeight="1" x14ac:dyDescent="0.2">
      <c r="B35" s="33">
        <v>-7.5999999999999998E-2</v>
      </c>
      <c r="C35" s="34">
        <f>IF(B35&lt;0,0,NORMDIST(B35,$C$4*Data!$C$11/Data!$C$13,$C$5*Data!$C$11^0.5/Data!$C$13,0))</f>
        <v>0</v>
      </c>
      <c r="D35" s="32"/>
      <c r="E35" s="29"/>
    </row>
    <row r="36" spans="2:5" ht="21" customHeight="1" x14ac:dyDescent="0.2">
      <c r="B36" s="33">
        <v>-7.4999999999999997E-2</v>
      </c>
      <c r="C36" s="34">
        <f>IF(B36&lt;0,0,NORMDIST(B36,$C$4*Data!$C$11/Data!$C$13,$C$5*Data!$C$11^0.5/Data!$C$13,0))</f>
        <v>0</v>
      </c>
      <c r="D36" s="32"/>
      <c r="E36" s="29"/>
    </row>
    <row r="37" spans="2:5" ht="21" customHeight="1" x14ac:dyDescent="0.2">
      <c r="B37" s="33">
        <v>-7.3999999999999996E-2</v>
      </c>
      <c r="C37" s="34">
        <f>IF(B37&lt;0,0,NORMDIST(B37,$C$4*Data!$C$11/Data!$C$13,$C$5*Data!$C$11^0.5/Data!$C$13,0))</f>
        <v>0</v>
      </c>
      <c r="D37" s="32"/>
      <c r="E37" s="29"/>
    </row>
    <row r="38" spans="2:5" ht="21" customHeight="1" x14ac:dyDescent="0.2">
      <c r="B38" s="33">
        <v>-7.2999999999999995E-2</v>
      </c>
      <c r="C38" s="34">
        <f>IF(B38&lt;0,0,NORMDIST(B38,$C$4*Data!$C$11/Data!$C$13,$C$5*Data!$C$11^0.5/Data!$C$13,0))</f>
        <v>0</v>
      </c>
      <c r="D38" s="32"/>
      <c r="E38" s="29"/>
    </row>
    <row r="39" spans="2:5" ht="21" customHeight="1" x14ac:dyDescent="0.2">
      <c r="B39" s="33">
        <v>-7.1999999999999995E-2</v>
      </c>
      <c r="C39" s="34">
        <f>IF(B39&lt;0,0,NORMDIST(B39,$C$4*Data!$C$11/Data!$C$13,$C$5*Data!$C$11^0.5/Data!$C$13,0))</f>
        <v>0</v>
      </c>
      <c r="D39" s="32"/>
      <c r="E39" s="29"/>
    </row>
    <row r="40" spans="2:5" ht="21" customHeight="1" x14ac:dyDescent="0.2">
      <c r="B40" s="33">
        <v>-7.0999999999999994E-2</v>
      </c>
      <c r="C40" s="34">
        <f>IF(B40&lt;0,0,NORMDIST(B40,$C$4*Data!$C$11/Data!$C$13,$C$5*Data!$C$11^0.5/Data!$C$13,0))</f>
        <v>0</v>
      </c>
      <c r="D40" s="32"/>
      <c r="E40" s="29"/>
    </row>
    <row r="41" spans="2:5" ht="21" customHeight="1" x14ac:dyDescent="0.2">
      <c r="B41" s="33">
        <v>-7.0000000000000007E-2</v>
      </c>
      <c r="C41" s="34">
        <f>IF(B41&lt;0,0,NORMDIST(B41,$C$4*Data!$C$11/Data!$C$13,$C$5*Data!$C$11^0.5/Data!$C$13,0))</f>
        <v>0</v>
      </c>
      <c r="D41" s="32"/>
      <c r="E41" s="29"/>
    </row>
    <row r="42" spans="2:5" ht="21" customHeight="1" x14ac:dyDescent="0.2">
      <c r="B42" s="33">
        <v>-6.9000000000000006E-2</v>
      </c>
      <c r="C42" s="34">
        <f>IF(B42&lt;0,0,NORMDIST(B42,$C$4*Data!$C$11/Data!$C$13,$C$5*Data!$C$11^0.5/Data!$C$13,0))</f>
        <v>0</v>
      </c>
      <c r="D42" s="32"/>
      <c r="E42" s="29"/>
    </row>
    <row r="43" spans="2:5" ht="21" customHeight="1" x14ac:dyDescent="0.2">
      <c r="B43" s="33">
        <v>-6.8000000000000005E-2</v>
      </c>
      <c r="C43" s="34">
        <f>IF(B43&lt;0,0,NORMDIST(B43,$C$4*Data!$C$11/Data!$C$13,$C$5*Data!$C$11^0.5/Data!$C$13,0))</f>
        <v>0</v>
      </c>
      <c r="D43" s="32"/>
      <c r="E43" s="29"/>
    </row>
    <row r="44" spans="2:5" ht="21" customHeight="1" x14ac:dyDescent="0.2">
      <c r="B44" s="33">
        <v>-6.7000000000000004E-2</v>
      </c>
      <c r="C44" s="34">
        <f>IF(B44&lt;0,0,NORMDIST(B44,$C$4*Data!$C$11/Data!$C$13,$C$5*Data!$C$11^0.5/Data!$C$13,0))</f>
        <v>0</v>
      </c>
      <c r="D44" s="32"/>
      <c r="E44" s="29"/>
    </row>
    <row r="45" spans="2:5" ht="21" customHeight="1" x14ac:dyDescent="0.2">
      <c r="B45" s="33">
        <v>-6.6000000000000003E-2</v>
      </c>
      <c r="C45" s="34">
        <f>IF(B45&lt;0,0,NORMDIST(B45,$C$4*Data!$C$11/Data!$C$13,$C$5*Data!$C$11^0.5/Data!$C$13,0))</f>
        <v>0</v>
      </c>
      <c r="D45" s="32"/>
      <c r="E45" s="29"/>
    </row>
    <row r="46" spans="2:5" ht="21" customHeight="1" x14ac:dyDescent="0.2">
      <c r="B46" s="33">
        <v>-6.5000000000000002E-2</v>
      </c>
      <c r="C46" s="34">
        <f>IF(B46&lt;0,0,NORMDIST(B46,$C$4*Data!$C$11/Data!$C$13,$C$5*Data!$C$11^0.5/Data!$C$13,0))</f>
        <v>0</v>
      </c>
      <c r="D46" s="32"/>
      <c r="E46" s="29"/>
    </row>
    <row r="47" spans="2:5" ht="21" customHeight="1" x14ac:dyDescent="0.2">
      <c r="B47" s="33">
        <v>-6.4000000000000001E-2</v>
      </c>
      <c r="C47" s="34">
        <f>IF(B47&lt;0,0,NORMDIST(B47,$C$4*Data!$C$11/Data!$C$13,$C$5*Data!$C$11^0.5/Data!$C$13,0))</f>
        <v>0</v>
      </c>
      <c r="D47" s="32"/>
      <c r="E47" s="29"/>
    </row>
    <row r="48" spans="2:5" ht="21" customHeight="1" x14ac:dyDescent="0.2">
      <c r="B48" s="33">
        <v>-6.3E-2</v>
      </c>
      <c r="C48" s="34">
        <f>IF(B48&lt;0,0,NORMDIST(B48,$C$4*Data!$C$11/Data!$C$13,$C$5*Data!$C$11^0.5/Data!$C$13,0))</f>
        <v>0</v>
      </c>
      <c r="D48" s="32"/>
      <c r="E48" s="29"/>
    </row>
    <row r="49" spans="2:5" ht="21" customHeight="1" x14ac:dyDescent="0.2">
      <c r="B49" s="33">
        <v>-6.2E-2</v>
      </c>
      <c r="C49" s="34">
        <f>IF(B49&lt;0,0,NORMDIST(B49,$C$4*Data!$C$11/Data!$C$13,$C$5*Data!$C$11^0.5/Data!$C$13,0))</f>
        <v>0</v>
      </c>
      <c r="D49" s="32"/>
      <c r="E49" s="29"/>
    </row>
    <row r="50" spans="2:5" ht="21" customHeight="1" x14ac:dyDescent="0.2">
      <c r="B50" s="33">
        <v>-6.0999999999999999E-2</v>
      </c>
      <c r="C50" s="34">
        <f>IF(B50&lt;0,0,NORMDIST(B50,$C$4*Data!$C$11/Data!$C$13,$C$5*Data!$C$11^0.5/Data!$C$13,0))</f>
        <v>0</v>
      </c>
      <c r="D50" s="32"/>
      <c r="E50" s="29"/>
    </row>
    <row r="51" spans="2:5" ht="21" customHeight="1" x14ac:dyDescent="0.2">
      <c r="B51" s="33">
        <v>-0.06</v>
      </c>
      <c r="C51" s="34">
        <f>IF(B51&lt;0,0,NORMDIST(B51,$C$4*Data!$C$11/Data!$C$13,$C$5*Data!$C$11^0.5/Data!$C$13,0))</f>
        <v>0</v>
      </c>
      <c r="D51" s="32"/>
      <c r="E51" s="29"/>
    </row>
    <row r="52" spans="2:5" ht="21" customHeight="1" x14ac:dyDescent="0.2">
      <c r="B52" s="33">
        <v>-5.8999999999999997E-2</v>
      </c>
      <c r="C52" s="34">
        <f>IF(B52&lt;0,0,NORMDIST(B52,$C$4*Data!$C$11/Data!$C$13,$C$5*Data!$C$11^0.5/Data!$C$13,0))</f>
        <v>0</v>
      </c>
      <c r="D52" s="32"/>
      <c r="E52" s="29"/>
    </row>
    <row r="53" spans="2:5" ht="21" customHeight="1" x14ac:dyDescent="0.2">
      <c r="B53" s="33">
        <v>-5.8000000000000003E-2</v>
      </c>
      <c r="C53" s="34">
        <f>IF(B53&lt;0,0,NORMDIST(B53,$C$4*Data!$C$11/Data!$C$13,$C$5*Data!$C$11^0.5/Data!$C$13,0))</f>
        <v>0</v>
      </c>
      <c r="D53" s="32"/>
      <c r="E53" s="29"/>
    </row>
    <row r="54" spans="2:5" ht="21" customHeight="1" x14ac:dyDescent="0.2">
      <c r="B54" s="33">
        <v>-5.7000000000000002E-2</v>
      </c>
      <c r="C54" s="34">
        <f>IF(B54&lt;0,0,NORMDIST(B54,$C$4*Data!$C$11/Data!$C$13,$C$5*Data!$C$11^0.5/Data!$C$13,0))</f>
        <v>0</v>
      </c>
      <c r="D54" s="32"/>
      <c r="E54" s="29"/>
    </row>
    <row r="55" spans="2:5" ht="21" customHeight="1" x14ac:dyDescent="0.2">
      <c r="B55" s="33">
        <v>-5.6000000000000001E-2</v>
      </c>
      <c r="C55" s="34">
        <f>IF(B55&lt;0,0,NORMDIST(B55,$C$4*Data!$C$11/Data!$C$13,$C$5*Data!$C$11^0.5/Data!$C$13,0))</f>
        <v>0</v>
      </c>
      <c r="D55" s="32"/>
      <c r="E55" s="29"/>
    </row>
    <row r="56" spans="2:5" ht="21" customHeight="1" x14ac:dyDescent="0.2">
      <c r="B56" s="33">
        <v>-5.5E-2</v>
      </c>
      <c r="C56" s="34">
        <f>IF(B56&lt;0,0,NORMDIST(B56,$C$4*Data!$C$11/Data!$C$13,$C$5*Data!$C$11^0.5/Data!$C$13,0))</f>
        <v>0</v>
      </c>
      <c r="D56" s="32"/>
      <c r="E56" s="29"/>
    </row>
    <row r="57" spans="2:5" ht="21" customHeight="1" x14ac:dyDescent="0.2">
      <c r="B57" s="33">
        <v>-5.3999999999999999E-2</v>
      </c>
      <c r="C57" s="34">
        <f>IF(B57&lt;0,0,NORMDIST(B57,$C$4*Data!$C$11/Data!$C$13,$C$5*Data!$C$11^0.5/Data!$C$13,0))</f>
        <v>0</v>
      </c>
      <c r="D57" s="32"/>
      <c r="E57" s="29"/>
    </row>
    <row r="58" spans="2:5" ht="21" customHeight="1" x14ac:dyDescent="0.2">
      <c r="B58" s="33">
        <v>-5.2999999999999999E-2</v>
      </c>
      <c r="C58" s="34">
        <f>IF(B58&lt;0,0,NORMDIST(B58,$C$4*Data!$C$11/Data!$C$13,$C$5*Data!$C$11^0.5/Data!$C$13,0))</f>
        <v>0</v>
      </c>
      <c r="D58" s="32"/>
      <c r="E58" s="29"/>
    </row>
    <row r="59" spans="2:5" ht="21" customHeight="1" x14ac:dyDescent="0.2">
      <c r="B59" s="33">
        <v>-5.1999999999999998E-2</v>
      </c>
      <c r="C59" s="34">
        <f>IF(B59&lt;0,0,NORMDIST(B59,$C$4*Data!$C$11/Data!$C$13,$C$5*Data!$C$11^0.5/Data!$C$13,0))</f>
        <v>0</v>
      </c>
      <c r="D59" s="32"/>
      <c r="E59" s="29"/>
    </row>
    <row r="60" spans="2:5" ht="21" customHeight="1" x14ac:dyDescent="0.2">
      <c r="B60" s="33">
        <v>-5.0999999999999997E-2</v>
      </c>
      <c r="C60" s="34">
        <f>IF(B60&lt;0,0,NORMDIST(B60,$C$4*Data!$C$11/Data!$C$13,$C$5*Data!$C$11^0.5/Data!$C$13,0))</f>
        <v>0</v>
      </c>
      <c r="D60" s="32"/>
      <c r="E60" s="29"/>
    </row>
    <row r="61" spans="2:5" ht="21" customHeight="1" x14ac:dyDescent="0.2">
      <c r="B61" s="33">
        <v>-0.05</v>
      </c>
      <c r="C61" s="34">
        <f>IF(B61&lt;0,0,NORMDIST(B61,$C$4*Data!$C$11/Data!$C$13,$C$5*Data!$C$11^0.5/Data!$C$13,0))</f>
        <v>0</v>
      </c>
      <c r="E61" s="23" t="s">
        <v>0</v>
      </c>
    </row>
    <row r="62" spans="2:5" ht="21" customHeight="1" x14ac:dyDescent="0.2">
      <c r="B62" s="33">
        <v>-4.9000000000000002E-2</v>
      </c>
      <c r="C62" s="34">
        <f>IF(B62&lt;0,0,NORMDIST(B62,$C$4*Data!$C$11/Data!$C$13,$C$5*Data!$C$11^0.5/Data!$C$13,0))</f>
        <v>0</v>
      </c>
    </row>
    <row r="63" spans="2:5" ht="21" customHeight="1" x14ac:dyDescent="0.2">
      <c r="B63" s="33">
        <v>-4.8000000000000001E-2</v>
      </c>
      <c r="C63" s="34">
        <f>IF(B63&lt;0,0,NORMDIST(B63,$C$4*Data!$C$11/Data!$C$13,$C$5*Data!$C$11^0.5/Data!$C$13,0))</f>
        <v>0</v>
      </c>
    </row>
    <row r="64" spans="2:5" ht="21" customHeight="1" x14ac:dyDescent="0.2">
      <c r="B64" s="33">
        <v>-4.7E-2</v>
      </c>
      <c r="C64" s="34">
        <f>IF(B64&lt;0,0,NORMDIST(B64,$C$4*Data!$C$11/Data!$C$13,$C$5*Data!$C$11^0.5/Data!$C$13,0))</f>
        <v>0</v>
      </c>
    </row>
    <row r="65" spans="2:5" ht="21" customHeight="1" x14ac:dyDescent="0.2">
      <c r="B65" s="33">
        <v>-4.5999999999999999E-2</v>
      </c>
      <c r="C65" s="34">
        <f>IF(B65&lt;0,0,NORMDIST(B65,$C$4*Data!$C$11/Data!$C$13,$C$5*Data!$C$11^0.5/Data!$C$13,0))</f>
        <v>0</v>
      </c>
      <c r="E65" s="29"/>
    </row>
    <row r="66" spans="2:5" ht="21" customHeight="1" x14ac:dyDescent="0.2">
      <c r="B66" s="33">
        <v>-4.4999999999999998E-2</v>
      </c>
      <c r="C66" s="34">
        <f>IF(B66&lt;0,0,NORMDIST(B66,$C$4*Data!$C$11/Data!$C$13,$C$5*Data!$C$11^0.5/Data!$C$13,0))</f>
        <v>0</v>
      </c>
    </row>
    <row r="67" spans="2:5" ht="21" customHeight="1" x14ac:dyDescent="0.2">
      <c r="B67" s="33">
        <v>-4.3999999999999997E-2</v>
      </c>
      <c r="C67" s="34">
        <f>IF(B67&lt;0,0,NORMDIST(B67,$C$4*Data!$C$11/Data!$C$13,$C$5*Data!$C$11^0.5/Data!$C$13,0))</f>
        <v>0</v>
      </c>
    </row>
    <row r="68" spans="2:5" ht="21" customHeight="1" x14ac:dyDescent="0.2">
      <c r="B68" s="33">
        <v>-4.2999999999999997E-2</v>
      </c>
      <c r="C68" s="34">
        <f>IF(B68&lt;0,0,NORMDIST(B68,$C$4*Data!$C$11/Data!$C$13,$C$5*Data!$C$11^0.5/Data!$C$13,0))</f>
        <v>0</v>
      </c>
    </row>
    <row r="69" spans="2:5" ht="21" customHeight="1" x14ac:dyDescent="0.2">
      <c r="B69" s="33">
        <v>-4.2000000000000003E-2</v>
      </c>
      <c r="C69" s="34">
        <f>IF(B69&lt;0,0,NORMDIST(B69,$C$4*Data!$C$11/Data!$C$13,$C$5*Data!$C$11^0.5/Data!$C$13,0))</f>
        <v>0</v>
      </c>
    </row>
    <row r="70" spans="2:5" ht="21" customHeight="1" x14ac:dyDescent="0.2">
      <c r="B70" s="33">
        <v>-4.1000000000000002E-2</v>
      </c>
      <c r="C70" s="34">
        <f>IF(B70&lt;0,0,NORMDIST(B70,$C$4*Data!$C$11/Data!$C$13,$C$5*Data!$C$11^0.5/Data!$C$13,0))</f>
        <v>0</v>
      </c>
    </row>
    <row r="71" spans="2:5" ht="21" customHeight="1" x14ac:dyDescent="0.2">
      <c r="B71" s="33">
        <v>-0.04</v>
      </c>
      <c r="C71" s="34">
        <f>IF(B71&lt;0,0,NORMDIST(B71,$C$4*Data!$C$11/Data!$C$13,$C$5*Data!$C$11^0.5/Data!$C$13,0))</f>
        <v>0</v>
      </c>
    </row>
    <row r="72" spans="2:5" ht="21" customHeight="1" x14ac:dyDescent="0.2">
      <c r="B72" s="33">
        <v>-3.9E-2</v>
      </c>
      <c r="C72" s="34">
        <f>IF(B72&lt;0,0,NORMDIST(B72,$C$4*Data!$C$11/Data!$C$13,$C$5*Data!$C$11^0.5/Data!$C$13,0))</f>
        <v>0</v>
      </c>
    </row>
    <row r="73" spans="2:5" ht="21" customHeight="1" x14ac:dyDescent="0.2">
      <c r="B73" s="33">
        <v>-3.7999999999999999E-2</v>
      </c>
      <c r="C73" s="34">
        <f>IF(B73&lt;0,0,NORMDIST(B73,$C$4*Data!$C$11/Data!$C$13,$C$5*Data!$C$11^0.5/Data!$C$13,0))</f>
        <v>0</v>
      </c>
    </row>
    <row r="74" spans="2:5" ht="21" customHeight="1" x14ac:dyDescent="0.2">
      <c r="B74" s="33">
        <v>-3.6999999999999998E-2</v>
      </c>
      <c r="C74" s="34">
        <f>IF(B74&lt;0,0,NORMDIST(B74,$C$4*Data!$C$11/Data!$C$13,$C$5*Data!$C$11^0.5/Data!$C$13,0))</f>
        <v>0</v>
      </c>
    </row>
    <row r="75" spans="2:5" ht="21" customHeight="1" x14ac:dyDescent="0.2">
      <c r="B75" s="33">
        <v>-3.5999999999999997E-2</v>
      </c>
      <c r="C75" s="34">
        <f>IF(B75&lt;0,0,NORMDIST(B75,$C$4*Data!$C$11/Data!$C$13,$C$5*Data!$C$11^0.5/Data!$C$13,0))</f>
        <v>0</v>
      </c>
    </row>
    <row r="76" spans="2:5" ht="21" customHeight="1" x14ac:dyDescent="0.2">
      <c r="B76" s="33">
        <v>-3.5000000000000003E-2</v>
      </c>
      <c r="C76" s="34">
        <f>IF(B76&lt;0,0,NORMDIST(B76,$C$4*Data!$C$11/Data!$C$13,$C$5*Data!$C$11^0.5/Data!$C$13,0))</f>
        <v>0</v>
      </c>
    </row>
    <row r="77" spans="2:5" ht="21" customHeight="1" x14ac:dyDescent="0.2">
      <c r="B77" s="33">
        <v>-3.4000000000000002E-2</v>
      </c>
      <c r="C77" s="34">
        <f>IF(B77&lt;0,0,NORMDIST(B77,$C$4*Data!$C$11/Data!$C$13,$C$5*Data!$C$11^0.5/Data!$C$13,0))</f>
        <v>0</v>
      </c>
    </row>
    <row r="78" spans="2:5" ht="21" customHeight="1" x14ac:dyDescent="0.2">
      <c r="B78" s="33">
        <v>-3.3000000000000002E-2</v>
      </c>
      <c r="C78" s="34">
        <f>IF(B78&lt;0,0,NORMDIST(B78,$C$4*Data!$C$11/Data!$C$13,$C$5*Data!$C$11^0.5/Data!$C$13,0))</f>
        <v>0</v>
      </c>
    </row>
    <row r="79" spans="2:5" ht="21" customHeight="1" x14ac:dyDescent="0.2">
      <c r="B79" s="33">
        <v>-3.2000000000000001E-2</v>
      </c>
      <c r="C79" s="34">
        <f>IF(B79&lt;0,0,NORMDIST(B79,$C$4*Data!$C$11/Data!$C$13,$C$5*Data!$C$11^0.5/Data!$C$13,0))</f>
        <v>0</v>
      </c>
    </row>
    <row r="80" spans="2:5" ht="21" customHeight="1" x14ac:dyDescent="0.2">
      <c r="B80" s="33">
        <v>-3.1E-2</v>
      </c>
      <c r="C80" s="34">
        <f>IF(B80&lt;0,0,NORMDIST(B80,$C$4*Data!$C$11/Data!$C$13,$C$5*Data!$C$11^0.5/Data!$C$13,0))</f>
        <v>0</v>
      </c>
    </row>
    <row r="81" spans="2:3" ht="21" customHeight="1" x14ac:dyDescent="0.2">
      <c r="B81" s="33">
        <v>-0.03</v>
      </c>
      <c r="C81" s="34">
        <f>IF(B81&lt;0,0,NORMDIST(B81,$C$4*Data!$C$11/Data!$C$13,$C$5*Data!$C$11^0.5/Data!$C$13,0))</f>
        <v>0</v>
      </c>
    </row>
    <row r="82" spans="2:3" ht="21" customHeight="1" x14ac:dyDescent="0.2">
      <c r="B82" s="33">
        <v>-2.9000000000000001E-2</v>
      </c>
      <c r="C82" s="34">
        <f>IF(B82&lt;0,0,NORMDIST(B82,$C$4*Data!$C$11/Data!$C$13,$C$5*Data!$C$11^0.5/Data!$C$13,0))</f>
        <v>0</v>
      </c>
    </row>
    <row r="83" spans="2:3" ht="21" customHeight="1" x14ac:dyDescent="0.2">
      <c r="B83" s="33">
        <v>-2.8000000000000001E-2</v>
      </c>
      <c r="C83" s="34">
        <f>IF(B83&lt;0,0,NORMDIST(B83,$C$4*Data!$C$11/Data!$C$13,$C$5*Data!$C$11^0.5/Data!$C$13,0))</f>
        <v>0</v>
      </c>
    </row>
    <row r="84" spans="2:3" ht="21" customHeight="1" x14ac:dyDescent="0.2">
      <c r="B84" s="33">
        <v>-2.7E-2</v>
      </c>
      <c r="C84" s="34">
        <f>IF(B84&lt;0,0,NORMDIST(B84,$C$4*Data!$C$11/Data!$C$13,$C$5*Data!$C$11^0.5/Data!$C$13,0))</f>
        <v>0</v>
      </c>
    </row>
    <row r="85" spans="2:3" ht="21" customHeight="1" x14ac:dyDescent="0.2">
      <c r="B85" s="33">
        <v>-2.5999999999999999E-2</v>
      </c>
      <c r="C85" s="34">
        <f>IF(B85&lt;0,0,NORMDIST(B85,$C$4*Data!$C$11/Data!$C$13,$C$5*Data!$C$11^0.5/Data!$C$13,0))</f>
        <v>0</v>
      </c>
    </row>
    <row r="86" spans="2:3" ht="21" customHeight="1" x14ac:dyDescent="0.2">
      <c r="B86" s="33">
        <v>-2.5000000000000001E-2</v>
      </c>
      <c r="C86" s="34">
        <f>IF(B86&lt;0,0,NORMDIST(B86,$C$4*Data!$C$11/Data!$C$13,$C$5*Data!$C$11^0.5/Data!$C$13,0))</f>
        <v>0</v>
      </c>
    </row>
    <row r="87" spans="2:3" ht="21" customHeight="1" x14ac:dyDescent="0.2">
      <c r="B87" s="33">
        <v>-2.4E-2</v>
      </c>
      <c r="C87" s="34">
        <f>IF(B87&lt;0,0,NORMDIST(B87,$C$4*Data!$C$11/Data!$C$13,$C$5*Data!$C$11^0.5/Data!$C$13,0))</f>
        <v>0</v>
      </c>
    </row>
    <row r="88" spans="2:3" ht="21" customHeight="1" x14ac:dyDescent="0.2">
      <c r="B88" s="33">
        <v>-2.3E-2</v>
      </c>
      <c r="C88" s="34">
        <f>IF(B88&lt;0,0,NORMDIST(B88,$C$4*Data!$C$11/Data!$C$13,$C$5*Data!$C$11^0.5/Data!$C$13,0))</f>
        <v>0</v>
      </c>
    </row>
    <row r="89" spans="2:3" ht="21" customHeight="1" x14ac:dyDescent="0.2">
      <c r="B89" s="33">
        <v>-2.1999999999999999E-2</v>
      </c>
      <c r="C89" s="34">
        <f>IF(B89&lt;0,0,NORMDIST(B89,$C$4*Data!$C$11/Data!$C$13,$C$5*Data!$C$11^0.5/Data!$C$13,0))</f>
        <v>0</v>
      </c>
    </row>
    <row r="90" spans="2:3" ht="21" customHeight="1" x14ac:dyDescent="0.2">
      <c r="B90" s="33">
        <v>-2.1000000000000001E-2</v>
      </c>
      <c r="C90" s="34">
        <f>IF(B90&lt;0,0,NORMDIST(B90,$C$4*Data!$C$11/Data!$C$13,$C$5*Data!$C$11^0.5/Data!$C$13,0))</f>
        <v>0</v>
      </c>
    </row>
    <row r="91" spans="2:3" ht="21" customHeight="1" x14ac:dyDescent="0.2">
      <c r="B91" s="33">
        <v>-0.02</v>
      </c>
      <c r="C91" s="34">
        <f>IF(B91&lt;0,0,NORMDIST(B91,$C$4*Data!$C$11/Data!$C$13,$C$5*Data!$C$11^0.5/Data!$C$13,0))</f>
        <v>0</v>
      </c>
    </row>
    <row r="92" spans="2:3" ht="21" customHeight="1" x14ac:dyDescent="0.2">
      <c r="B92" s="33">
        <v>-1.9E-2</v>
      </c>
      <c r="C92" s="34">
        <f>IF(B92&lt;0,0,NORMDIST(B92,$C$4*Data!$C$11/Data!$C$13,$C$5*Data!$C$11^0.5/Data!$C$13,0))</f>
        <v>0</v>
      </c>
    </row>
    <row r="93" spans="2:3" ht="21" customHeight="1" x14ac:dyDescent="0.2">
      <c r="B93" s="33">
        <v>-1.7999999999999999E-2</v>
      </c>
      <c r="C93" s="34">
        <f>IF(B93&lt;0,0,NORMDIST(B93,$C$4*Data!$C$11/Data!$C$13,$C$5*Data!$C$11^0.5/Data!$C$13,0))</f>
        <v>0</v>
      </c>
    </row>
    <row r="94" spans="2:3" ht="21" customHeight="1" x14ac:dyDescent="0.2">
      <c r="B94" s="33">
        <v>-1.7000000000000001E-2</v>
      </c>
      <c r="C94" s="34">
        <f>IF(B94&lt;0,0,NORMDIST(B94,$C$4*Data!$C$11/Data!$C$13,$C$5*Data!$C$11^0.5/Data!$C$13,0))</f>
        <v>0</v>
      </c>
    </row>
    <row r="95" spans="2:3" ht="21" customHeight="1" x14ac:dyDescent="0.2">
      <c r="B95" s="33">
        <v>-1.6E-2</v>
      </c>
      <c r="C95" s="34">
        <f>IF(B95&lt;0,0,NORMDIST(B95,$C$4*Data!$C$11/Data!$C$13,$C$5*Data!$C$11^0.5/Data!$C$13,0))</f>
        <v>0</v>
      </c>
    </row>
    <row r="96" spans="2:3" ht="21" customHeight="1" x14ac:dyDescent="0.2">
      <c r="B96" s="33">
        <v>-1.4999999999999999E-2</v>
      </c>
      <c r="C96" s="34">
        <f>IF(B96&lt;0,0,NORMDIST(B96,$C$4*Data!$C$11/Data!$C$13,$C$5*Data!$C$11^0.5/Data!$C$13,0))</f>
        <v>0</v>
      </c>
    </row>
    <row r="97" spans="2:3" ht="21" customHeight="1" x14ac:dyDescent="0.2">
      <c r="B97" s="33">
        <v>-1.4E-2</v>
      </c>
      <c r="C97" s="34">
        <f>IF(B97&lt;0,0,NORMDIST(B97,$C$4*Data!$C$11/Data!$C$13,$C$5*Data!$C$11^0.5/Data!$C$13,0))</f>
        <v>0</v>
      </c>
    </row>
    <row r="98" spans="2:3" ht="21" customHeight="1" x14ac:dyDescent="0.2">
      <c r="B98" s="33">
        <v>-1.2999999999999999E-2</v>
      </c>
      <c r="C98" s="34">
        <f>IF(B98&lt;0,0,NORMDIST(B98,$C$4*Data!$C$11/Data!$C$13,$C$5*Data!$C$11^0.5/Data!$C$13,0))</f>
        <v>0</v>
      </c>
    </row>
    <row r="99" spans="2:3" ht="21" customHeight="1" x14ac:dyDescent="0.2">
      <c r="B99" s="33">
        <v>-1.2E-2</v>
      </c>
      <c r="C99" s="34">
        <f>IF(B99&lt;0,0,NORMDIST(B99,$C$4*Data!$C$11/Data!$C$13,$C$5*Data!$C$11^0.5/Data!$C$13,0))</f>
        <v>0</v>
      </c>
    </row>
    <row r="100" spans="2:3" ht="21" customHeight="1" x14ac:dyDescent="0.2">
      <c r="B100" s="33">
        <v>-1.0999999999999999E-2</v>
      </c>
      <c r="C100" s="34">
        <f>IF(B100&lt;0,0,NORMDIST(B100,$C$4*Data!$C$11/Data!$C$13,$C$5*Data!$C$11^0.5/Data!$C$13,0))</f>
        <v>0</v>
      </c>
    </row>
    <row r="101" spans="2:3" ht="21" customHeight="1" x14ac:dyDescent="0.2">
      <c r="B101" s="33">
        <v>-0.01</v>
      </c>
      <c r="C101" s="34">
        <f>IF(B101&lt;0,0,NORMDIST(B101,$C$4*Data!$C$11/Data!$C$13,$C$5*Data!$C$11^0.5/Data!$C$13,0))</f>
        <v>0</v>
      </c>
    </row>
    <row r="102" spans="2:3" ht="21" customHeight="1" x14ac:dyDescent="0.2">
      <c r="B102" s="33">
        <v>-8.9999999999999993E-3</v>
      </c>
      <c r="C102" s="34">
        <f>IF(B102&lt;0,0,NORMDIST(B102,$C$4*Data!$C$11/Data!$C$13,$C$5*Data!$C$11^0.5/Data!$C$13,0))</f>
        <v>0</v>
      </c>
    </row>
    <row r="103" spans="2:3" ht="21" customHeight="1" x14ac:dyDescent="0.2">
      <c r="B103" s="33">
        <v>-8.0000000000000002E-3</v>
      </c>
      <c r="C103" s="34">
        <f>IF(B103&lt;0,0,NORMDIST(B103,$C$4*Data!$C$11/Data!$C$13,$C$5*Data!$C$11^0.5/Data!$C$13,0))</f>
        <v>0</v>
      </c>
    </row>
    <row r="104" spans="2:3" ht="21" customHeight="1" x14ac:dyDescent="0.2">
      <c r="B104" s="33">
        <v>-7.0000000000000097E-3</v>
      </c>
      <c r="C104" s="34">
        <f>IF(B104&lt;0,0,NORMDIST(B104,$C$4*Data!$C$11/Data!$C$13,$C$5*Data!$C$11^0.5/Data!$C$13,0))</f>
        <v>0</v>
      </c>
    </row>
    <row r="105" spans="2:3" ht="21" customHeight="1" x14ac:dyDescent="0.2">
      <c r="B105" s="33">
        <v>-6.0000000000000097E-3</v>
      </c>
      <c r="C105" s="34">
        <f>IF(B105&lt;0,0,NORMDIST(B105,$C$4*Data!$C$11/Data!$C$13,$C$5*Data!$C$11^0.5/Data!$C$13,0))</f>
        <v>0</v>
      </c>
    </row>
    <row r="106" spans="2:3" ht="21" customHeight="1" x14ac:dyDescent="0.2">
      <c r="B106" s="33">
        <v>-5.0000000000000001E-3</v>
      </c>
      <c r="C106" s="34">
        <f>IF(B106&lt;0,0,NORMDIST(B106,$C$4*Data!$C$11/Data!$C$13,$C$5*Data!$C$11^0.5/Data!$C$13,0))</f>
        <v>0</v>
      </c>
    </row>
    <row r="107" spans="2:3" ht="21" customHeight="1" x14ac:dyDescent="0.2">
      <c r="B107" s="33">
        <v>-4.0000000000000001E-3</v>
      </c>
      <c r="C107" s="34">
        <f>IF(B107&lt;0,0,NORMDIST(B107,$C$4*Data!$C$11/Data!$C$13,$C$5*Data!$C$11^0.5/Data!$C$13,0))</f>
        <v>0</v>
      </c>
    </row>
    <row r="108" spans="2:3" ht="21" customHeight="1" x14ac:dyDescent="0.2">
      <c r="B108" s="33">
        <v>-3.0000000000000001E-3</v>
      </c>
      <c r="C108" s="34">
        <f>IF(B108&lt;0,0,NORMDIST(B108,$C$4*Data!$C$11/Data!$C$13,$C$5*Data!$C$11^0.5/Data!$C$13,0))</f>
        <v>0</v>
      </c>
    </row>
    <row r="109" spans="2:3" ht="21" customHeight="1" x14ac:dyDescent="0.2">
      <c r="B109" s="33">
        <v>-2E-3</v>
      </c>
      <c r="C109" s="34">
        <f>IF(B109&lt;0,0,NORMDIST(B109,$C$4*Data!$C$11/Data!$C$13,$C$5*Data!$C$11^0.5/Data!$C$13,0))</f>
        <v>0</v>
      </c>
    </row>
    <row r="110" spans="2:3" ht="21" customHeight="1" x14ac:dyDescent="0.2">
      <c r="B110" s="33">
        <v>-1E-3</v>
      </c>
      <c r="C110" s="34">
        <f>IF(B110&lt;0,0,NORMDIST(B110,$C$4*Data!$C$11/Data!$C$13,$C$5*Data!$C$11^0.5/Data!$C$13,0))</f>
        <v>0</v>
      </c>
    </row>
    <row r="111" spans="2:3" ht="21" customHeight="1" x14ac:dyDescent="0.2">
      <c r="B111" s="33">
        <v>0</v>
      </c>
      <c r="C111" s="34">
        <f>IF(B111&lt;0,0,NORMDIST(B111,$C$4*Data!$C$11/Data!$C$13,$C$5*Data!$C$11^0.5/Data!$C$13,0))</f>
        <v>2.0485087134369979</v>
      </c>
    </row>
    <row r="112" spans="2:3" ht="21" customHeight="1" x14ac:dyDescent="0.2">
      <c r="B112" s="33">
        <v>9.9999999999999395E-4</v>
      </c>
      <c r="C112" s="34">
        <f>IF(B112&lt;0,0,NORMDIST(B112,$C$4*Data!$C$11/Data!$C$13,$C$5*Data!$C$11^0.5/Data!$C$13,0))</f>
        <v>2.0533176060092639</v>
      </c>
    </row>
    <row r="113" spans="2:3" ht="21" customHeight="1" x14ac:dyDescent="0.2">
      <c r="B113" s="33">
        <v>1.9999999999999901E-3</v>
      </c>
      <c r="C113" s="34">
        <f>IF(B113&lt;0,0,NORMDIST(B113,$C$4*Data!$C$11/Data!$C$13,$C$5*Data!$C$11^0.5/Data!$C$13,0))</f>
        <v>2.0580730122135611</v>
      </c>
    </row>
    <row r="114" spans="2:3" ht="21" customHeight="1" x14ac:dyDescent="0.2">
      <c r="B114" s="33">
        <v>3.0000000000000001E-3</v>
      </c>
      <c r="C114" s="34">
        <f>IF(B114&lt;0,0,NORMDIST(B114,$C$4*Data!$C$11/Data!$C$13,$C$5*Data!$C$11^0.5/Data!$C$13,0))</f>
        <v>2.0627745084992961</v>
      </c>
    </row>
    <row r="115" spans="2:3" ht="21" customHeight="1" x14ac:dyDescent="0.2">
      <c r="B115" s="33">
        <v>4.0000000000000001E-3</v>
      </c>
      <c r="C115" s="34">
        <f>IF(B115&lt;0,0,NORMDIST(B115,$C$4*Data!$C$11/Data!$C$13,$C$5*Data!$C$11^0.5/Data!$C$13,0))</f>
        <v>2.0674216754375552</v>
      </c>
    </row>
    <row r="116" spans="2:3" ht="21" customHeight="1" x14ac:dyDescent="0.2">
      <c r="B116" s="33">
        <v>5.0000000000000001E-3</v>
      </c>
      <c r="C116" s="34">
        <f>IF(B116&lt;0,0,NORMDIST(B116,$C$4*Data!$C$11/Data!$C$13,$C$5*Data!$C$11^0.5/Data!$C$13,0))</f>
        <v>2.0720140977833861</v>
      </c>
    </row>
    <row r="117" spans="2:3" ht="21" customHeight="1" x14ac:dyDescent="0.2">
      <c r="B117" s="33">
        <v>6.0000000000000001E-3</v>
      </c>
      <c r="C117" s="34">
        <f>IF(B117&lt;0,0,NORMDIST(B117,$C$4*Data!$C$11/Data!$C$13,$C$5*Data!$C$11^0.5/Data!$C$13,0))</f>
        <v>2.0765513645375564</v>
      </c>
    </row>
    <row r="118" spans="2:3" ht="21" customHeight="1" x14ac:dyDescent="0.2">
      <c r="B118" s="33">
        <v>7.0000000000000999E-3</v>
      </c>
      <c r="C118" s="34">
        <f>IF(B118&lt;0,0,NORMDIST(B118,$C$4*Data!$C$11/Data!$C$13,$C$5*Data!$C$11^0.5/Data!$C$13,0))</f>
        <v>2.0810330690077818</v>
      </c>
    </row>
    <row r="119" spans="2:3" ht="21" customHeight="1" x14ac:dyDescent="0.2">
      <c r="B119" s="33">
        <v>8.0000000000001008E-3</v>
      </c>
      <c r="C119" s="34">
        <f>IF(B119&lt;0,0,NORMDIST(B119,$C$4*Data!$C$11/Data!$C$13,$C$5*Data!$C$11^0.5/Data!$C$13,0))</f>
        <v>2.0854588088694128</v>
      </c>
    </row>
    <row r="120" spans="2:3" ht="21" customHeight="1" x14ac:dyDescent="0.2">
      <c r="B120" s="33">
        <v>9.0000000000000999E-3</v>
      </c>
      <c r="C120" s="34">
        <f>IF(B120&lt;0,0,NORMDIST(B120,$C$4*Data!$C$11/Data!$C$13,$C$5*Data!$C$11^0.5/Data!$C$13,0))</f>
        <v>2.0898281862255645</v>
      </c>
    </row>
    <row r="121" spans="2:3" ht="21" customHeight="1" x14ac:dyDescent="0.2">
      <c r="B121" s="33">
        <v>1.0000000000000101E-2</v>
      </c>
      <c r="C121" s="34">
        <f>IF(B121&lt;0,0,NORMDIST(B121,$C$4*Data!$C$11/Data!$C$13,$C$5*Data!$C$11^0.5/Data!$C$13,0))</f>
        <v>2.0941408076666779</v>
      </c>
    </row>
    <row r="122" spans="2:3" ht="21" customHeight="1" x14ac:dyDescent="0.2">
      <c r="B122" s="33">
        <v>1.10000000000001E-2</v>
      </c>
      <c r="C122" s="34">
        <f>IF(B122&lt;0,0,NORMDIST(B122,$C$4*Data!$C$11/Data!$C$13,$C$5*Data!$C$11^0.5/Data!$C$13,0))</f>
        <v>2.0983962843294979</v>
      </c>
    </row>
    <row r="123" spans="2:3" ht="21" customHeight="1" x14ac:dyDescent="0.2">
      <c r="B123" s="33">
        <v>1.2000000000000101E-2</v>
      </c>
      <c r="C123" s="34">
        <f>IF(B123&lt;0,0,NORMDIST(B123,$C$4*Data!$C$11/Data!$C$13,$C$5*Data!$C$11^0.5/Data!$C$13,0))</f>
        <v>2.1025942319554609</v>
      </c>
    </row>
    <row r="124" spans="2:3" ht="21" customHeight="1" x14ac:dyDescent="0.2">
      <c r="B124" s="33">
        <v>1.30000000000001E-2</v>
      </c>
      <c r="C124" s="34">
        <f>IF(B124&lt;0,0,NORMDIST(B124,$C$4*Data!$C$11/Data!$C$13,$C$5*Data!$C$11^0.5/Data!$C$13,0))</f>
        <v>2.106734270948476</v>
      </c>
    </row>
    <row r="125" spans="2:3" ht="21" customHeight="1" x14ac:dyDescent="0.2">
      <c r="B125" s="33">
        <v>1.4000000000000099E-2</v>
      </c>
      <c r="C125" s="34">
        <f>IF(B125&lt;0,0,NORMDIST(B125,$C$4*Data!$C$11/Data!$C$13,$C$5*Data!$C$11^0.5/Data!$C$13,0))</f>
        <v>2.110816026432087</v>
      </c>
    </row>
    <row r="126" spans="2:3" ht="21" customHeight="1" x14ac:dyDescent="0.2">
      <c r="B126" s="33">
        <v>1.50000000000001E-2</v>
      </c>
      <c r="C126" s="34">
        <f>IF(B126&lt;0,0,NORMDIST(B126,$C$4*Data!$C$11/Data!$C$13,$C$5*Data!$C$11^0.5/Data!$C$13,0))</f>
        <v>2.1148391283060035</v>
      </c>
    </row>
    <row r="127" spans="2:3" ht="21" customHeight="1" x14ac:dyDescent="0.2">
      <c r="B127" s="33">
        <v>1.6000000000000101E-2</v>
      </c>
      <c r="C127" s="34">
        <f>IF(B127&lt;0,0,NORMDIST(B127,$C$4*Data!$C$11/Data!$C$13,$C$5*Data!$C$11^0.5/Data!$C$13,0))</f>
        <v>2.1188032113019939</v>
      </c>
    </row>
    <row r="128" spans="2:3" ht="21" customHeight="1" x14ac:dyDescent="0.2">
      <c r="B128" s="33">
        <v>1.7000000000000098E-2</v>
      </c>
      <c r="C128" s="34">
        <f>IF(B128&lt;0,0,NORMDIST(B128,$C$4*Data!$C$11/Data!$C$13,$C$5*Data!$C$11^0.5/Data!$C$13,0))</f>
        <v>2.1227079150391202</v>
      </c>
    </row>
    <row r="129" spans="2:3" ht="21" customHeight="1" x14ac:dyDescent="0.2">
      <c r="B129" s="33">
        <v>1.8000000000000099E-2</v>
      </c>
      <c r="C129" s="34">
        <f>IF(B129&lt;0,0,NORMDIST(B129,$C$4*Data!$C$11/Data!$C$13,$C$5*Data!$C$11^0.5/Data!$C$13,0))</f>
        <v>2.1265528840783117</v>
      </c>
    </row>
    <row r="130" spans="2:3" ht="21" customHeight="1" x14ac:dyDescent="0.2">
      <c r="B130" s="33">
        <v>1.90000000000001E-2</v>
      </c>
      <c r="C130" s="34">
        <f>IF(B130&lt;0,0,NORMDIST(B130,$C$4*Data!$C$11/Data!$C$13,$C$5*Data!$C$11^0.5/Data!$C$13,0))</f>
        <v>2.1303377679762594</v>
      </c>
    </row>
    <row r="131" spans="2:3" ht="21" customHeight="1" x14ac:dyDescent="0.2">
      <c r="B131" s="33">
        <v>2.0000000000000101E-2</v>
      </c>
      <c r="C131" s="34">
        <f>IF(B131&lt;0,0,NORMDIST(B131,$C$4*Data!$C$11/Data!$C$13,$C$5*Data!$C$11^0.5/Data!$C$13,0))</f>
        <v>2.1340622213386196</v>
      </c>
    </row>
    <row r="132" spans="2:3" ht="21" customHeight="1" x14ac:dyDescent="0.2">
      <c r="B132" s="33">
        <v>2.1000000000000098E-2</v>
      </c>
      <c r="C132" s="34">
        <f>IF(B132&lt;0,0,NORMDIST(B132,$C$4*Data!$C$11/Data!$C$13,$C$5*Data!$C$11^0.5/Data!$C$13,0))</f>
        <v>2.137725903872524</v>
      </c>
    </row>
    <row r="133" spans="2:3" ht="21" customHeight="1" x14ac:dyDescent="0.2">
      <c r="B133" s="33">
        <v>2.2000000000000099E-2</v>
      </c>
      <c r="C133" s="34">
        <f>IF(B133&lt;0,0,NORMDIST(B133,$C$4*Data!$C$11/Data!$C$13,$C$5*Data!$C$11^0.5/Data!$C$13,0))</f>
        <v>2.1413284804383732</v>
      </c>
    </row>
    <row r="134" spans="2:3" ht="21" customHeight="1" x14ac:dyDescent="0.2">
      <c r="B134" s="33">
        <v>2.30000000000001E-2</v>
      </c>
      <c r="C134" s="34">
        <f>IF(B134&lt;0,0,NORMDIST(B134,$C$4*Data!$C$11/Data!$C$13,$C$5*Data!$C$11^0.5/Data!$C$13,0))</f>
        <v>2.1448696211009115</v>
      </c>
    </row>
    <row r="135" spans="2:3" ht="21" customHeight="1" x14ac:dyDescent="0.2">
      <c r="B135" s="33">
        <v>2.4000000000000101E-2</v>
      </c>
      <c r="C135" s="34">
        <f>IF(B135&lt;0,0,NORMDIST(B135,$C$4*Data!$C$11/Data!$C$13,$C$5*Data!$C$11^0.5/Data!$C$13,0))</f>
        <v>2.1483490011795667</v>
      </c>
    </row>
    <row r="136" spans="2:3" ht="21" customHeight="1" x14ac:dyDescent="0.2">
      <c r="B136" s="33">
        <v>2.5000000000000099E-2</v>
      </c>
      <c r="C136" s="34">
        <f>IF(B136&lt;0,0,NORMDIST(B136,$C$4*Data!$C$11/Data!$C$13,$C$5*Data!$C$11^0.5/Data!$C$13,0))</f>
        <v>2.1517663012980499</v>
      </c>
    </row>
    <row r="137" spans="2:3" ht="21" customHeight="1" x14ac:dyDescent="0.2">
      <c r="B137" s="33">
        <v>2.6000000000000099E-2</v>
      </c>
      <c r="C137" s="34">
        <f>IF(B137&lt;0,0,NORMDIST(B137,$C$4*Data!$C$11/Data!$C$13,$C$5*Data!$C$11^0.5/Data!$C$13,0))</f>
        <v>2.1551212074331958</v>
      </c>
    </row>
    <row r="138" spans="2:3" ht="21" customHeight="1" x14ac:dyDescent="0.2">
      <c r="B138" s="33">
        <v>2.70000000000001E-2</v>
      </c>
      <c r="C138" s="34">
        <f>IF(B138&lt;0,0,NORMDIST(B138,$C$4*Data!$C$11/Data!$C$13,$C$5*Data!$C$11^0.5/Data!$C$13,0))</f>
        <v>2.158413410963044</v>
      </c>
    </row>
    <row r="139" spans="2:3" ht="21" customHeight="1" x14ac:dyDescent="0.2">
      <c r="B139" s="33">
        <v>2.8000000000000101E-2</v>
      </c>
      <c r="C139" s="34">
        <f>IF(B139&lt;0,0,NORMDIST(B139,$C$4*Data!$C$11/Data!$C$13,$C$5*Data!$C$11^0.5/Data!$C$13,0))</f>
        <v>2.1616426087141427</v>
      </c>
    </row>
    <row r="140" spans="2:3" ht="21" customHeight="1" x14ac:dyDescent="0.2">
      <c r="B140" s="33">
        <v>2.9000000000000099E-2</v>
      </c>
      <c r="C140" s="34">
        <f>IF(B140&lt;0,0,NORMDIST(B140,$C$4*Data!$C$11/Data!$C$13,$C$5*Data!$C$11^0.5/Data!$C$13,0))</f>
        <v>2.1648085030080648</v>
      </c>
    </row>
    <row r="141" spans="2:3" ht="21" customHeight="1" x14ac:dyDescent="0.2">
      <c r="B141" s="33">
        <v>3.00000000000001E-2</v>
      </c>
      <c r="C141" s="34">
        <f>IF(B141&lt;0,0,NORMDIST(B141,$C$4*Data!$C$11/Data!$C$13,$C$5*Data!$C$11^0.5/Data!$C$13,0))</f>
        <v>2.1679108017071353</v>
      </c>
    </row>
    <row r="142" spans="2:3" ht="21" customHeight="1" x14ac:dyDescent="0.2">
      <c r="B142" s="33">
        <v>3.10000000000001E-2</v>
      </c>
      <c r="C142" s="34">
        <f>IF(B142&lt;0,0,NORMDIST(B142,$C$4*Data!$C$11/Data!$C$13,$C$5*Data!$C$11^0.5/Data!$C$13,0))</f>
        <v>2.1709492182593473</v>
      </c>
    </row>
    <row r="143" spans="2:3" ht="21" customHeight="1" x14ac:dyDescent="0.2">
      <c r="B143" s="33">
        <v>3.2000000000000098E-2</v>
      </c>
      <c r="C143" s="34">
        <f>IF(B143&lt;0,0,NORMDIST(B143,$C$4*Data!$C$11/Data!$C$13,$C$5*Data!$C$11^0.5/Data!$C$13,0))</f>
        <v>2.1739234717424694</v>
      </c>
    </row>
    <row r="144" spans="2:3" ht="21" customHeight="1" x14ac:dyDescent="0.2">
      <c r="B144" s="33">
        <v>3.3000000000000099E-2</v>
      </c>
      <c r="C144" s="34">
        <f>IF(B144&lt;0,0,NORMDIST(B144,$C$4*Data!$C$11/Data!$C$13,$C$5*Data!$C$11^0.5/Data!$C$13,0))</f>
        <v>2.1768332869073226</v>
      </c>
    </row>
    <row r="145" spans="2:3" ht="21" customHeight="1" x14ac:dyDescent="0.2">
      <c r="B145" s="33">
        <v>3.40000000000001E-2</v>
      </c>
      <c r="C145" s="34">
        <f>IF(B145&lt;0,0,NORMDIST(B145,$C$4*Data!$C$11/Data!$C$13,$C$5*Data!$C$11^0.5/Data!$C$13,0))</f>
        <v>2.1796783942202298</v>
      </c>
    </row>
    <row r="146" spans="2:3" ht="21" customHeight="1" x14ac:dyDescent="0.2">
      <c r="B146" s="33">
        <v>3.50000000000001E-2</v>
      </c>
      <c r="C146" s="34">
        <f>IF(B146&lt;0,0,NORMDIST(B146,$C$4*Data!$C$11/Data!$C$13,$C$5*Data!$C$11^0.5/Data!$C$13,0))</f>
        <v>2.1824585299046202</v>
      </c>
    </row>
    <row r="147" spans="2:3" ht="21" customHeight="1" x14ac:dyDescent="0.2">
      <c r="B147" s="33">
        <v>3.6000000000000101E-2</v>
      </c>
      <c r="C147" s="34">
        <f>IF(B147&lt;0,0,NORMDIST(B147,$C$4*Data!$C$11/Data!$C$13,$C$5*Data!$C$11^0.5/Data!$C$13,0))</f>
        <v>2.1851734359817807</v>
      </c>
    </row>
    <row r="148" spans="2:3" ht="21" customHeight="1" x14ac:dyDescent="0.2">
      <c r="B148" s="33">
        <v>3.7000000000000102E-2</v>
      </c>
      <c r="C148" s="34">
        <f>IF(B148&lt;0,0,NORMDIST(B148,$C$4*Data!$C$11/Data!$C$13,$C$5*Data!$C$11^0.5/Data!$C$13,0))</f>
        <v>2.1878228603107495</v>
      </c>
    </row>
    <row r="149" spans="2:3" ht="21" customHeight="1" x14ac:dyDescent="0.2">
      <c r="B149" s="33">
        <v>3.8000000000000103E-2</v>
      </c>
      <c r="C149" s="34">
        <f>IF(B149&lt;0,0,NORMDIST(B149,$C$4*Data!$C$11/Data!$C$13,$C$5*Data!$C$11^0.5/Data!$C$13,0))</f>
        <v>2.1904065566273405</v>
      </c>
    </row>
    <row r="150" spans="2:3" ht="21" customHeight="1" x14ac:dyDescent="0.2">
      <c r="B150" s="33">
        <v>3.9000000000000097E-2</v>
      </c>
      <c r="C150" s="34">
        <f>IF(B150&lt;0,0,NORMDIST(B150,$C$4*Data!$C$11/Data!$C$13,$C$5*Data!$C$11^0.5/Data!$C$13,0))</f>
        <v>2.1929242845822881</v>
      </c>
    </row>
    <row r="151" spans="2:3" ht="21" customHeight="1" x14ac:dyDescent="0.2">
      <c r="B151" s="33">
        <v>4.0000000000000098E-2</v>
      </c>
      <c r="C151" s="34">
        <f>IF(B151&lt;0,0,NORMDIST(B151,$C$4*Data!$C$11/Data!$C$13,$C$5*Data!$C$11^0.5/Data!$C$13,0))</f>
        <v>2.1953758097785085</v>
      </c>
    </row>
    <row r="152" spans="2:3" ht="21" customHeight="1" x14ac:dyDescent="0.2">
      <c r="B152" s="33">
        <v>4.1000000000000099E-2</v>
      </c>
      <c r="C152" s="34">
        <f>IF(B152&lt;0,0,NORMDIST(B152,$C$4*Data!$C$11/Data!$C$13,$C$5*Data!$C$11^0.5/Data!$C$13,0))</f>
        <v>2.1977609038074672</v>
      </c>
    </row>
    <row r="153" spans="2:3" ht="21" customHeight="1" x14ac:dyDescent="0.2">
      <c r="B153" s="33">
        <v>4.20000000000001E-2</v>
      </c>
      <c r="C153" s="34">
        <f>IF(B153&lt;0,0,NORMDIST(B153,$C$4*Data!$C$11/Data!$C$13,$C$5*Data!$C$11^0.5/Data!$C$13,0))</f>
        <v>2.2000793442846427</v>
      </c>
    </row>
    <row r="154" spans="2:3" ht="21" customHeight="1" x14ac:dyDescent="0.2">
      <c r="B154" s="33">
        <v>4.3000000000000101E-2</v>
      </c>
      <c r="C154" s="34">
        <f>IF(B154&lt;0,0,NORMDIST(B154,$C$4*Data!$C$11/Data!$C$13,$C$5*Data!$C$11^0.5/Data!$C$13,0))</f>
        <v>2.2023309148840826</v>
      </c>
    </row>
    <row r="155" spans="2:3" ht="21" customHeight="1" x14ac:dyDescent="0.2">
      <c r="B155" s="33">
        <v>4.4000000000000102E-2</v>
      </c>
      <c r="C155" s="34">
        <f>IF(B155&lt;0,0,NORMDIST(B155,$C$4*Data!$C$11/Data!$C$13,$C$5*Data!$C$11^0.5/Data!$C$13,0))</f>
        <v>2.2045154053720437</v>
      </c>
    </row>
    <row r="156" spans="2:3" ht="21" customHeight="1" x14ac:dyDescent="0.2">
      <c r="B156" s="33">
        <v>4.5000000000000102E-2</v>
      </c>
      <c r="C156" s="34">
        <f>IF(B156&lt;0,0,NORMDIST(B156,$C$4*Data!$C$11/Data!$C$13,$C$5*Data!$C$11^0.5/Data!$C$13,0))</f>
        <v>2.2066326116397046</v>
      </c>
    </row>
    <row r="157" spans="2:3" ht="21" customHeight="1" x14ac:dyDescent="0.2">
      <c r="B157" s="33">
        <v>4.6000000000000103E-2</v>
      </c>
      <c r="C157" s="34">
        <f>IF(B157&lt;0,0,NORMDIST(B157,$C$4*Data!$C$11/Data!$C$13,$C$5*Data!$C$11^0.5/Data!$C$13,0))</f>
        <v>2.2086823357349505</v>
      </c>
    </row>
    <row r="158" spans="2:3" ht="21" customHeight="1" x14ac:dyDescent="0.2">
      <c r="B158" s="33">
        <v>4.7000000000000097E-2</v>
      </c>
      <c r="C158" s="34">
        <f>IF(B158&lt;0,0,NORMDIST(B158,$C$4*Data!$C$11/Data!$C$13,$C$5*Data!$C$11^0.5/Data!$C$13,0))</f>
        <v>2.2106643858932178</v>
      </c>
    </row>
    <row r="159" spans="2:3" ht="21" customHeight="1" x14ac:dyDescent="0.2">
      <c r="B159" s="33">
        <v>4.8000000000000098E-2</v>
      </c>
      <c r="C159" s="34">
        <f>IF(B159&lt;0,0,NORMDIST(B159,$C$4*Data!$C$11/Data!$C$13,$C$5*Data!$C$11^0.5/Data!$C$13,0))</f>
        <v>2.2125785765673935</v>
      </c>
    </row>
    <row r="160" spans="2:3" ht="21" customHeight="1" x14ac:dyDescent="0.2">
      <c r="B160" s="33">
        <v>4.9000000000000099E-2</v>
      </c>
      <c r="C160" s="34">
        <f>IF(B160&lt;0,0,NORMDIST(B160,$C$4*Data!$C$11/Data!$C$13,$C$5*Data!$C$11^0.5/Data!$C$13,0))</f>
        <v>2.2144247284567653</v>
      </c>
    </row>
    <row r="161" spans="2:3" ht="21" customHeight="1" x14ac:dyDescent="0.2">
      <c r="B161" s="33">
        <v>0.05</v>
      </c>
      <c r="C161" s="34">
        <f>IF(B161&lt;0,0,NORMDIST(B161,$C$4*Data!$C$11/Data!$C$13,$C$5*Data!$C$11^0.5/Data!$C$13,0))</f>
        <v>2.2162026685350091</v>
      </c>
    </row>
    <row r="162" spans="2:3" ht="21" customHeight="1" x14ac:dyDescent="0.2">
      <c r="B162" s="33">
        <v>5.0999999999999997E-2</v>
      </c>
      <c r="C162" s="34">
        <f>IF(B162&lt;0,0,NORMDIST(B162,$C$4*Data!$C$11/Data!$C$13,$C$5*Data!$C$11^0.5/Data!$C$13,0))</f>
        <v>2.2179122300772183</v>
      </c>
    </row>
    <row r="163" spans="2:3" ht="21" customHeight="1" x14ac:dyDescent="0.2">
      <c r="B163" s="33">
        <v>5.1999999999999998E-2</v>
      </c>
      <c r="C163" s="34">
        <f>IF(B163&lt;0,0,NORMDIST(B163,$C$4*Data!$C$11/Data!$C$13,$C$5*Data!$C$11^0.5/Data!$C$13,0))</f>
        <v>2.2195532526859609</v>
      </c>
    </row>
    <row r="164" spans="2:3" ht="21" customHeight="1" x14ac:dyDescent="0.2">
      <c r="B164" s="33">
        <v>5.2999999999999999E-2</v>
      </c>
      <c r="C164" s="34">
        <f>IF(B164&lt;0,0,NORMDIST(B164,$C$4*Data!$C$11/Data!$C$13,$C$5*Data!$C$11^0.5/Data!$C$13,0))</f>
        <v>2.2211255823163576</v>
      </c>
    </row>
    <row r="165" spans="2:3" ht="21" customHeight="1" x14ac:dyDescent="0.2">
      <c r="B165" s="33">
        <v>5.3999999999999999E-2</v>
      </c>
      <c r="C165" s="34">
        <f>IF(B165&lt;0,0,NORMDIST(B165,$C$4*Data!$C$11/Data!$C$13,$C$5*Data!$C$11^0.5/Data!$C$13,0))</f>
        <v>2.2226290713001848</v>
      </c>
    </row>
    <row r="166" spans="2:3" ht="21" customHeight="1" x14ac:dyDescent="0.2">
      <c r="B166" s="33">
        <v>5.5E-2</v>
      </c>
      <c r="C166" s="34">
        <f>IF(B166&lt;0,0,NORMDIST(B166,$C$4*Data!$C$11/Data!$C$13,$C$5*Data!$C$11^0.5/Data!$C$13,0))</f>
        <v>2.2240635783689866</v>
      </c>
    </row>
    <row r="167" spans="2:3" ht="21" customHeight="1" x14ac:dyDescent="0.2">
      <c r="B167" s="33">
        <v>5.6000000000000001E-2</v>
      </c>
      <c r="C167" s="34">
        <f>IF(B167&lt;0,0,NORMDIST(B167,$C$4*Data!$C$11/Data!$C$13,$C$5*Data!$C$11^0.5/Data!$C$13,0))</f>
        <v>2.2254289686761983</v>
      </c>
    </row>
    <row r="168" spans="2:3" ht="21" customHeight="1" x14ac:dyDescent="0.2">
      <c r="B168" s="33">
        <v>5.7000000000000002E-2</v>
      </c>
      <c r="C168" s="34">
        <f>IF(B168&lt;0,0,NORMDIST(B168,$C$4*Data!$C$11/Data!$C$13,$C$5*Data!$C$11^0.5/Data!$C$13,0))</f>
        <v>2.2267251138182713</v>
      </c>
    </row>
    <row r="169" spans="2:3" ht="21" customHeight="1" x14ac:dyDescent="0.2">
      <c r="B169" s="33">
        <v>5.8000000000000003E-2</v>
      </c>
      <c r="C169" s="34">
        <f>IF(B169&lt;0,0,NORMDIST(B169,$C$4*Data!$C$11/Data!$C$13,$C$5*Data!$C$11^0.5/Data!$C$13,0))</f>
        <v>2.2279518918547998</v>
      </c>
    </row>
    <row r="170" spans="2:3" ht="21" customHeight="1" x14ac:dyDescent="0.2">
      <c r="B170" s="33">
        <v>5.8999999999999997E-2</v>
      </c>
      <c r="C170" s="34">
        <f>IF(B170&lt;0,0,NORMDIST(B170,$C$4*Data!$C$11/Data!$C$13,$C$5*Data!$C$11^0.5/Data!$C$13,0))</f>
        <v>2.2291091873276385</v>
      </c>
    </row>
    <row r="171" spans="2:3" ht="21" customHeight="1" x14ac:dyDescent="0.2">
      <c r="B171" s="33">
        <v>0.06</v>
      </c>
      <c r="C171" s="34">
        <f>IF(B171&lt;0,0,NORMDIST(B171,$C$4*Data!$C$11/Data!$C$13,$C$5*Data!$C$11^0.5/Data!$C$13,0))</f>
        <v>2.2301968912790144</v>
      </c>
    </row>
    <row r="172" spans="2:3" ht="21" customHeight="1" x14ac:dyDescent="0.2">
      <c r="B172" s="33">
        <v>6.0999999999999999E-2</v>
      </c>
      <c r="C172" s="34">
        <f>IF(B172&lt;0,0,NORMDIST(B172,$C$4*Data!$C$11/Data!$C$13,$C$5*Data!$C$11^0.5/Data!$C$13,0))</f>
        <v>2.2312149012686233</v>
      </c>
    </row>
    <row r="173" spans="2:3" ht="21" customHeight="1" x14ac:dyDescent="0.2">
      <c r="B173" s="33">
        <v>6.2E-2</v>
      </c>
      <c r="C173" s="34">
        <f>IF(B173&lt;0,0,NORMDIST(B173,$C$4*Data!$C$11/Data!$C$13,$C$5*Data!$C$11^0.5/Data!$C$13,0))</f>
        <v>2.2321631213897093</v>
      </c>
    </row>
    <row r="174" spans="2:3" ht="21" customHeight="1" x14ac:dyDescent="0.2">
      <c r="B174" s="33">
        <v>6.3E-2</v>
      </c>
      <c r="C174" s="34">
        <f>IF(B174&lt;0,0,NORMDIST(B174,$C$4*Data!$C$11/Data!$C$13,$C$5*Data!$C$11^0.5/Data!$C$13,0))</f>
        <v>2.2330414622841235</v>
      </c>
    </row>
    <row r="175" spans="2:3" ht="21" customHeight="1" x14ac:dyDescent="0.2">
      <c r="B175" s="33">
        <v>6.4000000000000001E-2</v>
      </c>
      <c r="C175" s="34">
        <f>IF(B175&lt;0,0,NORMDIST(B175,$C$4*Data!$C$11/Data!$C$13,$C$5*Data!$C$11^0.5/Data!$C$13,0))</f>
        <v>2.2338498411563581</v>
      </c>
    </row>
    <row r="176" spans="2:3" ht="21" customHeight="1" x14ac:dyDescent="0.2">
      <c r="B176" s="33">
        <v>6.5000000000000002E-2</v>
      </c>
      <c r="C176" s="34">
        <f>IF(B176&lt;0,0,NORMDIST(B176,$C$4*Data!$C$11/Data!$C$13,$C$5*Data!$C$11^0.5/Data!$C$13,0))</f>
        <v>2.2345881817865556</v>
      </c>
    </row>
    <row r="177" spans="2:3" ht="21" customHeight="1" x14ac:dyDescent="0.2">
      <c r="B177" s="33">
        <v>6.6000000000000003E-2</v>
      </c>
      <c r="C177" s="34">
        <f>IF(B177&lt;0,0,NORMDIST(B177,$C$4*Data!$C$11/Data!$C$13,$C$5*Data!$C$11^0.5/Data!$C$13,0))</f>
        <v>2.2352564145424849</v>
      </c>
    </row>
    <row r="178" spans="2:3" ht="21" customHeight="1" x14ac:dyDescent="0.2">
      <c r="B178" s="33">
        <v>6.7000000000000004E-2</v>
      </c>
      <c r="C178" s="34">
        <f>IF(B178&lt;0,0,NORMDIST(B178,$C$4*Data!$C$11/Data!$C$13,$C$5*Data!$C$11^0.5/Data!$C$13,0))</f>
        <v>2.2358544763904855</v>
      </c>
    </row>
    <row r="179" spans="2:3" ht="21" customHeight="1" x14ac:dyDescent="0.2">
      <c r="B179" s="33">
        <v>6.8000000000000005E-2</v>
      </c>
      <c r="C179" s="34">
        <f>IF(B179&lt;0,0,NORMDIST(B179,$C$4*Data!$C$11/Data!$C$13,$C$5*Data!$C$11^0.5/Data!$C$13,0))</f>
        <v>2.2363823109053795</v>
      </c>
    </row>
    <row r="180" spans="2:3" ht="21" customHeight="1" x14ac:dyDescent="0.2">
      <c r="B180" s="33">
        <v>6.9000000000000006E-2</v>
      </c>
      <c r="C180" s="34">
        <f>IF(B180&lt;0,0,NORMDIST(B180,$C$4*Data!$C$11/Data!$C$13,$C$5*Data!$C$11^0.5/Data!$C$13,0))</f>
        <v>2.236839868279342</v>
      </c>
    </row>
    <row r="181" spans="2:3" ht="21" customHeight="1" x14ac:dyDescent="0.2">
      <c r="B181" s="33">
        <v>7.0000000000000007E-2</v>
      </c>
      <c r="C181" s="34">
        <f>IF(B181&lt;0,0,NORMDIST(B181,$C$4*Data!$C$11/Data!$C$13,$C$5*Data!$C$11^0.5/Data!$C$13,0))</f>
        <v>2.2372271053297346</v>
      </c>
    </row>
    <row r="182" spans="2:3" ht="21" customHeight="1" x14ac:dyDescent="0.2">
      <c r="B182" s="33">
        <v>7.0999999999999994E-2</v>
      </c>
      <c r="C182" s="34">
        <f>IF(B182&lt;0,0,NORMDIST(B182,$C$4*Data!$C$11/Data!$C$13,$C$5*Data!$C$11^0.5/Data!$C$13,0))</f>
        <v>2.2375439855058992</v>
      </c>
    </row>
    <row r="183" spans="2:3" ht="21" customHeight="1" x14ac:dyDescent="0.2">
      <c r="B183" s="33">
        <v>7.1999999999999995E-2</v>
      </c>
      <c r="C183" s="34">
        <f>IF(B183&lt;0,0,NORMDIST(B183,$C$4*Data!$C$11/Data!$C$13,$C$5*Data!$C$11^0.5/Data!$C$13,0))</f>
        <v>2.2377904788949059</v>
      </c>
    </row>
    <row r="184" spans="2:3" ht="21" customHeight="1" x14ac:dyDescent="0.2">
      <c r="B184" s="33">
        <v>7.2999999999999995E-2</v>
      </c>
      <c r="C184" s="34">
        <f>IF(B184&lt;0,0,NORMDIST(B184,$C$4*Data!$C$11/Data!$C$13,$C$5*Data!$C$11^0.5/Data!$C$13,0))</f>
        <v>2.2379665622262599</v>
      </c>
    </row>
    <row r="185" spans="2:3" ht="21" customHeight="1" x14ac:dyDescent="0.2">
      <c r="B185" s="33">
        <v>7.3999999999999996E-2</v>
      </c>
      <c r="C185" s="34">
        <f>IF(B185&lt;0,0,NORMDIST(B185,$C$4*Data!$C$11/Data!$C$13,$C$5*Data!$C$11^0.5/Data!$C$13,0))</f>
        <v>2.2380722188755637</v>
      </c>
    </row>
    <row r="186" spans="2:3" ht="21" customHeight="1" x14ac:dyDescent="0.2">
      <c r="B186" s="33">
        <v>7.4999999999999997E-2</v>
      </c>
      <c r="C186" s="34">
        <f>IF(B186&lt;0,0,NORMDIST(B186,$C$4*Data!$C$11/Data!$C$13,$C$5*Data!$C$11^0.5/Data!$C$13,0))</f>
        <v>2.2381074388671327</v>
      </c>
    </row>
    <row r="187" spans="2:3" ht="21" customHeight="1" x14ac:dyDescent="0.2">
      <c r="B187" s="33">
        <v>7.5999999999999998E-2</v>
      </c>
      <c r="C187" s="34">
        <f>IF(B187&lt;0,0,NORMDIST(B187,$C$4*Data!$C$11/Data!$C$13,$C$5*Data!$C$11^0.5/Data!$C$13,0))</f>
        <v>2.2380722188755637</v>
      </c>
    </row>
    <row r="188" spans="2:3" ht="21" customHeight="1" x14ac:dyDescent="0.2">
      <c r="B188" s="33">
        <v>7.6999999999999999E-2</v>
      </c>
      <c r="C188" s="34">
        <f>IF(B188&lt;0,0,NORMDIST(B188,$C$4*Data!$C$11/Data!$C$13,$C$5*Data!$C$11^0.5/Data!$C$13,0))</f>
        <v>2.2379665622262599</v>
      </c>
    </row>
    <row r="189" spans="2:3" ht="21" customHeight="1" x14ac:dyDescent="0.2">
      <c r="B189" s="33">
        <v>7.8E-2</v>
      </c>
      <c r="C189" s="34">
        <f>IF(B189&lt;0,0,NORMDIST(B189,$C$4*Data!$C$11/Data!$C$13,$C$5*Data!$C$11^0.5/Data!$C$13,0))</f>
        <v>2.2377904788949059</v>
      </c>
    </row>
    <row r="190" spans="2:3" ht="21" customHeight="1" x14ac:dyDescent="0.2">
      <c r="B190" s="33">
        <v>7.9000000000000001E-2</v>
      </c>
      <c r="C190" s="34">
        <f>IF(B190&lt;0,0,NORMDIST(B190,$C$4*Data!$C$11/Data!$C$13,$C$5*Data!$C$11^0.5/Data!$C$13,0))</f>
        <v>2.2375439855058992</v>
      </c>
    </row>
    <row r="191" spans="2:3" ht="21" customHeight="1" x14ac:dyDescent="0.2">
      <c r="B191" s="33">
        <v>0.08</v>
      </c>
      <c r="C191" s="34">
        <f>IF(B191&lt;0,0,NORMDIST(B191,$C$4*Data!$C$11/Data!$C$13,$C$5*Data!$C$11^0.5/Data!$C$13,0))</f>
        <v>2.2372271053297346</v>
      </c>
    </row>
    <row r="192" spans="2:3" ht="21" customHeight="1" x14ac:dyDescent="0.2">
      <c r="B192" s="33">
        <v>8.1000000000000003E-2</v>
      </c>
      <c r="C192" s="34">
        <f>IF(B192&lt;0,0,NORMDIST(B192,$C$4*Data!$C$11/Data!$C$13,$C$5*Data!$C$11^0.5/Data!$C$13,0))</f>
        <v>2.236839868279342</v>
      </c>
    </row>
    <row r="193" spans="2:3" ht="21" customHeight="1" x14ac:dyDescent="0.2">
      <c r="B193" s="33">
        <v>8.2000000000000003E-2</v>
      </c>
      <c r="C193" s="34">
        <f>IF(B193&lt;0,0,NORMDIST(B193,$C$4*Data!$C$11/Data!$C$13,$C$5*Data!$C$11^0.5/Data!$C$13,0))</f>
        <v>2.2363823109053795</v>
      </c>
    </row>
    <row r="194" spans="2:3" ht="21" customHeight="1" x14ac:dyDescent="0.2">
      <c r="B194" s="33">
        <v>8.3000000000000004E-2</v>
      </c>
      <c r="C194" s="34">
        <f>IF(B194&lt;0,0,NORMDIST(B194,$C$4*Data!$C$11/Data!$C$13,$C$5*Data!$C$11^0.5/Data!$C$13,0))</f>
        <v>2.2358544763904855</v>
      </c>
    </row>
    <row r="195" spans="2:3" ht="21" customHeight="1" x14ac:dyDescent="0.2">
      <c r="B195" s="33">
        <v>8.4000000000000005E-2</v>
      </c>
      <c r="C195" s="34">
        <f>IF(B195&lt;0,0,NORMDIST(B195,$C$4*Data!$C$11/Data!$C$13,$C$5*Data!$C$11^0.5/Data!$C$13,0))</f>
        <v>2.2352564145424849</v>
      </c>
    </row>
    <row r="196" spans="2:3" ht="21" customHeight="1" x14ac:dyDescent="0.2">
      <c r="B196" s="33">
        <v>8.5000000000000006E-2</v>
      </c>
      <c r="C196" s="34">
        <f>IF(B196&lt;0,0,NORMDIST(B196,$C$4*Data!$C$11/Data!$C$13,$C$5*Data!$C$11^0.5/Data!$C$13,0))</f>
        <v>2.2345881817865556</v>
      </c>
    </row>
    <row r="197" spans="2:3" ht="21" customHeight="1" x14ac:dyDescent="0.2">
      <c r="B197" s="33">
        <v>8.5999999999999993E-2</v>
      </c>
      <c r="C197" s="34">
        <f>IF(B197&lt;0,0,NORMDIST(B197,$C$4*Data!$C$11/Data!$C$13,$C$5*Data!$C$11^0.5/Data!$C$13,0))</f>
        <v>2.2338498411563581</v>
      </c>
    </row>
    <row r="198" spans="2:3" ht="21" customHeight="1" x14ac:dyDescent="0.2">
      <c r="B198" s="33">
        <v>8.6999999999999994E-2</v>
      </c>
      <c r="C198" s="34">
        <f>IF(B198&lt;0,0,NORMDIST(B198,$C$4*Data!$C$11/Data!$C$13,$C$5*Data!$C$11^0.5/Data!$C$13,0))</f>
        <v>2.2330414622841235</v>
      </c>
    </row>
    <row r="199" spans="2:3" ht="21" customHeight="1" x14ac:dyDescent="0.2">
      <c r="B199" s="33">
        <v>8.7999999999999995E-2</v>
      </c>
      <c r="C199" s="34">
        <f>IF(B199&lt;0,0,NORMDIST(B199,$C$4*Data!$C$11/Data!$C$13,$C$5*Data!$C$11^0.5/Data!$C$13,0))</f>
        <v>2.2321631213897093</v>
      </c>
    </row>
    <row r="200" spans="2:3" ht="21" customHeight="1" x14ac:dyDescent="0.2">
      <c r="B200" s="33">
        <v>8.8999999999999996E-2</v>
      </c>
      <c r="C200" s="34">
        <f>IF(B200&lt;0,0,NORMDIST(B200,$C$4*Data!$C$11/Data!$C$13,$C$5*Data!$C$11^0.5/Data!$C$13,0))</f>
        <v>2.2312149012686233</v>
      </c>
    </row>
    <row r="201" spans="2:3" ht="21" customHeight="1" x14ac:dyDescent="0.2">
      <c r="B201" s="33">
        <v>0.09</v>
      </c>
      <c r="C201" s="34">
        <f>IF(B201&lt;0,0,NORMDIST(B201,$C$4*Data!$C$11/Data!$C$13,$C$5*Data!$C$11^0.5/Data!$C$13,0))</f>
        <v>2.2301968912790144</v>
      </c>
    </row>
    <row r="202" spans="2:3" ht="21" customHeight="1" x14ac:dyDescent="0.2">
      <c r="B202" s="33">
        <v>9.0999999999999998E-2</v>
      </c>
      <c r="C202" s="34">
        <f>IF(B202&lt;0,0,NORMDIST(B202,$C$4*Data!$C$11/Data!$C$13,$C$5*Data!$C$11^0.5/Data!$C$13,0))</f>
        <v>2.2291091873276385</v>
      </c>
    </row>
    <row r="203" spans="2:3" ht="21" customHeight="1" x14ac:dyDescent="0.2">
      <c r="B203" s="33">
        <v>9.1999999999999998E-2</v>
      </c>
      <c r="C203" s="34">
        <f>IF(B203&lt;0,0,NORMDIST(B203,$C$4*Data!$C$11/Data!$C$13,$C$5*Data!$C$11^0.5/Data!$C$13,0))</f>
        <v>2.2279518918547998</v>
      </c>
    </row>
    <row r="204" spans="2:3" ht="21" customHeight="1" x14ac:dyDescent="0.2">
      <c r="B204" s="33">
        <v>9.2999999999999999E-2</v>
      </c>
      <c r="C204" s="34">
        <f>IF(B204&lt;0,0,NORMDIST(B204,$C$4*Data!$C$11/Data!$C$13,$C$5*Data!$C$11^0.5/Data!$C$13,0))</f>
        <v>2.2267251138182713</v>
      </c>
    </row>
    <row r="205" spans="2:3" ht="21" customHeight="1" x14ac:dyDescent="0.2">
      <c r="B205" s="33">
        <v>9.4E-2</v>
      </c>
      <c r="C205" s="34">
        <f>IF(B205&lt;0,0,NORMDIST(B205,$C$4*Data!$C$11/Data!$C$13,$C$5*Data!$C$11^0.5/Data!$C$13,0))</f>
        <v>2.2254289686761983</v>
      </c>
    </row>
    <row r="206" spans="2:3" ht="21" customHeight="1" x14ac:dyDescent="0.2">
      <c r="B206" s="33">
        <v>9.5000000000000001E-2</v>
      </c>
      <c r="C206" s="34">
        <f>IF(B206&lt;0,0,NORMDIST(B206,$C$4*Data!$C$11/Data!$C$13,$C$5*Data!$C$11^0.5/Data!$C$13,0))</f>
        <v>2.2240635783689866</v>
      </c>
    </row>
    <row r="207" spans="2:3" ht="21" customHeight="1" x14ac:dyDescent="0.2">
      <c r="B207" s="33">
        <v>9.6000000000000002E-2</v>
      </c>
      <c r="C207" s="34">
        <f>IF(B207&lt;0,0,NORMDIST(B207,$C$4*Data!$C$11/Data!$C$13,$C$5*Data!$C$11^0.5/Data!$C$13,0))</f>
        <v>2.2226290713001848</v>
      </c>
    </row>
    <row r="208" spans="2:3" ht="21" customHeight="1" x14ac:dyDescent="0.2">
      <c r="B208" s="33">
        <v>9.7000000000000003E-2</v>
      </c>
      <c r="C208" s="34">
        <f>IF(B208&lt;0,0,NORMDIST(B208,$C$4*Data!$C$11/Data!$C$13,$C$5*Data!$C$11^0.5/Data!$C$13,0))</f>
        <v>2.2211255823163576</v>
      </c>
    </row>
    <row r="209" spans="2:3" ht="21" customHeight="1" x14ac:dyDescent="0.2">
      <c r="B209" s="33">
        <v>9.8000000000000004E-2</v>
      </c>
      <c r="C209" s="34">
        <f>IF(B209&lt;0,0,NORMDIST(B209,$C$4*Data!$C$11/Data!$C$13,$C$5*Data!$C$11^0.5/Data!$C$13,0))</f>
        <v>2.2195532526859609</v>
      </c>
    </row>
    <row r="210" spans="2:3" ht="21" customHeight="1" x14ac:dyDescent="0.2">
      <c r="B210" s="33">
        <v>9.9000000000000005E-2</v>
      </c>
      <c r="C210" s="34">
        <f>IF(B210&lt;0,0,NORMDIST(B210,$C$4*Data!$C$11/Data!$C$13,$C$5*Data!$C$11^0.5/Data!$C$13,0))</f>
        <v>2.2179122300772183</v>
      </c>
    </row>
    <row r="211" spans="2:3" ht="21" customHeight="1" x14ac:dyDescent="0.2">
      <c r="B211" s="33">
        <v>0.1</v>
      </c>
      <c r="C211" s="34">
        <f>IF(B211&lt;0,0,NORMDIST(B211,$C$4*Data!$C$11/Data!$C$13,$C$5*Data!$C$11^0.5/Data!$C$13,0))</f>
        <v>2.2162026685350091</v>
      </c>
    </row>
    <row r="212" spans="2:3" ht="21" customHeight="1" x14ac:dyDescent="0.2">
      <c r="B212" s="33">
        <v>0.10100000000000001</v>
      </c>
      <c r="C212" s="34">
        <f>IF(B212&lt;0,0,NORMDIST(B212,$C$4*Data!$C$11/Data!$C$13,$C$5*Data!$C$11^0.5/Data!$C$13,0))</f>
        <v>2.2144247284567653</v>
      </c>
    </row>
    <row r="213" spans="2:3" ht="21" customHeight="1" x14ac:dyDescent="0.2">
      <c r="B213" s="33">
        <v>0.10199999999999999</v>
      </c>
      <c r="C213" s="34">
        <f>IF(B213&lt;0,0,NORMDIST(B213,$C$4*Data!$C$11/Data!$C$13,$C$5*Data!$C$11^0.5/Data!$C$13,0))</f>
        <v>2.2125785765673935</v>
      </c>
    </row>
    <row r="214" spans="2:3" ht="21" customHeight="1" x14ac:dyDescent="0.2">
      <c r="B214" s="33">
        <v>0.10299999999999999</v>
      </c>
      <c r="C214" s="34">
        <f>IF(B214&lt;0,0,NORMDIST(B214,$C$4*Data!$C$11/Data!$C$13,$C$5*Data!$C$11^0.5/Data!$C$13,0))</f>
        <v>2.2106643858932178</v>
      </c>
    </row>
    <row r="215" spans="2:3" ht="21" customHeight="1" x14ac:dyDescent="0.2">
      <c r="B215" s="33">
        <v>0.104</v>
      </c>
      <c r="C215" s="34">
        <f>IF(B215&lt;0,0,NORMDIST(B215,$C$4*Data!$C$11/Data!$C$13,$C$5*Data!$C$11^0.5/Data!$C$13,0))</f>
        <v>2.2086823357349501</v>
      </c>
    </row>
    <row r="216" spans="2:3" ht="21" customHeight="1" x14ac:dyDescent="0.2">
      <c r="B216" s="33">
        <v>0.105</v>
      </c>
      <c r="C216" s="34">
        <f>IF(B216&lt;0,0,NORMDIST(B216,$C$4*Data!$C$11/Data!$C$13,$C$5*Data!$C$11^0.5/Data!$C$13,0))</f>
        <v>2.2066326116397041</v>
      </c>
    </row>
    <row r="217" spans="2:3" ht="21" customHeight="1" x14ac:dyDescent="0.2">
      <c r="B217" s="33">
        <v>0.106</v>
      </c>
      <c r="C217" s="34">
        <f>IF(B217&lt;0,0,NORMDIST(B217,$C$4*Data!$C$11/Data!$C$13,$C$5*Data!$C$11^0.5/Data!$C$13,0))</f>
        <v>2.2045154053720433</v>
      </c>
    </row>
    <row r="218" spans="2:3" ht="21" customHeight="1" x14ac:dyDescent="0.2">
      <c r="B218" s="33">
        <v>0.107</v>
      </c>
      <c r="C218" s="34">
        <f>IF(B218&lt;0,0,NORMDIST(B218,$C$4*Data!$C$11/Data!$C$13,$C$5*Data!$C$11^0.5/Data!$C$13,0))</f>
        <v>2.2023309148840822</v>
      </c>
    </row>
    <row r="219" spans="2:3" ht="21" customHeight="1" x14ac:dyDescent="0.2">
      <c r="B219" s="33">
        <v>0.108</v>
      </c>
      <c r="C219" s="34">
        <f>IF(B219&lt;0,0,NORMDIST(B219,$C$4*Data!$C$11/Data!$C$13,$C$5*Data!$C$11^0.5/Data!$C$13,0))</f>
        <v>2.2000793442846427</v>
      </c>
    </row>
    <row r="220" spans="2:3" ht="21" customHeight="1" x14ac:dyDescent="0.2">
      <c r="B220" s="33">
        <v>0.109</v>
      </c>
      <c r="C220" s="34">
        <f>IF(B220&lt;0,0,NORMDIST(B220,$C$4*Data!$C$11/Data!$C$13,$C$5*Data!$C$11^0.5/Data!$C$13,0))</f>
        <v>2.1977609038074668</v>
      </c>
    </row>
    <row r="221" spans="2:3" ht="21" customHeight="1" x14ac:dyDescent="0.2">
      <c r="B221" s="33">
        <v>0.11</v>
      </c>
      <c r="C221" s="34">
        <f>IF(B221&lt;0,0,NORMDIST(B221,$C$4*Data!$C$11/Data!$C$13,$C$5*Data!$C$11^0.5/Data!$C$13,0))</f>
        <v>2.1953758097785085</v>
      </c>
    </row>
    <row r="222" spans="2:3" ht="21" customHeight="1" x14ac:dyDescent="0.2">
      <c r="B222" s="33">
        <v>0.111</v>
      </c>
      <c r="C222" s="34">
        <f>IF(B222&lt;0,0,NORMDIST(B222,$C$4*Data!$C$11/Data!$C$13,$C$5*Data!$C$11^0.5/Data!$C$13,0))</f>
        <v>2.1929242845822876</v>
      </c>
    </row>
    <row r="223" spans="2:3" ht="21" customHeight="1" x14ac:dyDescent="0.2">
      <c r="B223" s="33">
        <v>0.112</v>
      </c>
      <c r="C223" s="34">
        <f>IF(B223&lt;0,0,NORMDIST(B223,$C$4*Data!$C$11/Data!$C$13,$C$5*Data!$C$11^0.5/Data!$C$13,0))</f>
        <v>2.1904065566273401</v>
      </c>
    </row>
    <row r="224" spans="2:3" ht="21" customHeight="1" x14ac:dyDescent="0.2">
      <c r="B224" s="33">
        <v>0.113</v>
      </c>
      <c r="C224" s="34">
        <f>IF(B224&lt;0,0,NORMDIST(B224,$C$4*Data!$C$11/Data!$C$13,$C$5*Data!$C$11^0.5/Data!$C$13,0))</f>
        <v>2.187822860310749</v>
      </c>
    </row>
    <row r="225" spans="2:3" ht="21" customHeight="1" x14ac:dyDescent="0.2">
      <c r="B225" s="33">
        <v>0.114</v>
      </c>
      <c r="C225" s="34">
        <f>IF(B225&lt;0,0,NORMDIST(B225,$C$4*Data!$C$11/Data!$C$13,$C$5*Data!$C$11^0.5/Data!$C$13,0))</f>
        <v>2.1851734359817803</v>
      </c>
    </row>
    <row r="226" spans="2:3" ht="21" customHeight="1" x14ac:dyDescent="0.2">
      <c r="B226" s="33">
        <v>0.115</v>
      </c>
      <c r="C226" s="34">
        <f>IF(B226&lt;0,0,NORMDIST(B226,$C$4*Data!$C$11/Data!$C$13,$C$5*Data!$C$11^0.5/Data!$C$13,0))</f>
        <v>2.1824585299046197</v>
      </c>
    </row>
    <row r="227" spans="2:3" ht="21" customHeight="1" x14ac:dyDescent="0.2">
      <c r="B227" s="33">
        <v>0.11600000000000001</v>
      </c>
      <c r="C227" s="34">
        <f>IF(B227&lt;0,0,NORMDIST(B227,$C$4*Data!$C$11/Data!$C$13,$C$5*Data!$C$11^0.5/Data!$C$13,0))</f>
        <v>2.1796783942202298</v>
      </c>
    </row>
    <row r="228" spans="2:3" ht="21" customHeight="1" x14ac:dyDescent="0.2">
      <c r="B228" s="33">
        <v>0.11700000000000001</v>
      </c>
      <c r="C228" s="34">
        <f>IF(B228&lt;0,0,NORMDIST(B228,$C$4*Data!$C$11/Data!$C$13,$C$5*Data!$C$11^0.5/Data!$C$13,0))</f>
        <v>2.1768332869073221</v>
      </c>
    </row>
    <row r="229" spans="2:3" ht="21" customHeight="1" x14ac:dyDescent="0.2">
      <c r="B229" s="33">
        <v>0.11799999999999999</v>
      </c>
      <c r="C229" s="34">
        <f>IF(B229&lt;0,0,NORMDIST(B229,$C$4*Data!$C$11/Data!$C$13,$C$5*Data!$C$11^0.5/Data!$C$13,0))</f>
        <v>2.1739234717424689</v>
      </c>
    </row>
    <row r="230" spans="2:3" ht="21" customHeight="1" x14ac:dyDescent="0.2">
      <c r="B230" s="33">
        <v>0.11899999999999999</v>
      </c>
      <c r="C230" s="34">
        <f>IF(B230&lt;0,0,NORMDIST(B230,$C$4*Data!$C$11/Data!$C$13,$C$5*Data!$C$11^0.5/Data!$C$13,0))</f>
        <v>2.1709492182593468</v>
      </c>
    </row>
    <row r="231" spans="2:3" ht="21" customHeight="1" x14ac:dyDescent="0.2">
      <c r="B231" s="33">
        <v>0.12</v>
      </c>
      <c r="C231" s="34">
        <f>IF(B231&lt;0,0,NORMDIST(B231,$C$4*Data!$C$11/Data!$C$13,$C$5*Data!$C$11^0.5/Data!$C$13,0))</f>
        <v>2.1679108017071345</v>
      </c>
    </row>
    <row r="232" spans="2:3" ht="21" customHeight="1" x14ac:dyDescent="0.2">
      <c r="B232" s="33">
        <v>0.121</v>
      </c>
      <c r="C232" s="34">
        <f>IF(B232&lt;0,0,NORMDIST(B232,$C$4*Data!$C$11/Data!$C$13,$C$5*Data!$C$11^0.5/Data!$C$13,0))</f>
        <v>2.1648085030080648</v>
      </c>
    </row>
    <row r="233" spans="2:3" ht="21" customHeight="1" x14ac:dyDescent="0.2">
      <c r="B233" s="33">
        <v>0.122</v>
      </c>
      <c r="C233" s="34">
        <f>IF(B233&lt;0,0,NORMDIST(B233,$C$4*Data!$C$11/Data!$C$13,$C$5*Data!$C$11^0.5/Data!$C$13,0))</f>
        <v>2.1616426087141423</v>
      </c>
    </row>
    <row r="234" spans="2:3" ht="21" customHeight="1" x14ac:dyDescent="0.2">
      <c r="B234" s="33">
        <v>0.123</v>
      </c>
      <c r="C234" s="34">
        <f>IF(B234&lt;0,0,NORMDIST(B234,$C$4*Data!$C$11/Data!$C$13,$C$5*Data!$C$11^0.5/Data!$C$13,0))</f>
        <v>2.158413410963044</v>
      </c>
    </row>
    <row r="235" spans="2:3" ht="21" customHeight="1" x14ac:dyDescent="0.2">
      <c r="B235" s="33">
        <v>0.124</v>
      </c>
      <c r="C235" s="34">
        <f>IF(B235&lt;0,0,NORMDIST(B235,$C$4*Data!$C$11/Data!$C$13,$C$5*Data!$C$11^0.5/Data!$C$13,0))</f>
        <v>2.1551212074331954</v>
      </c>
    </row>
    <row r="236" spans="2:3" ht="21" customHeight="1" x14ac:dyDescent="0.2">
      <c r="B236" s="33">
        <v>0.125</v>
      </c>
      <c r="C236" s="34">
        <f>IF(B236&lt;0,0,NORMDIST(B236,$C$4*Data!$C$11/Data!$C$13,$C$5*Data!$C$11^0.5/Data!$C$13,0))</f>
        <v>2.151766301298049</v>
      </c>
    </row>
    <row r="237" spans="2:3" ht="21" customHeight="1" x14ac:dyDescent="0.2">
      <c r="B237" s="33">
        <v>0.126</v>
      </c>
      <c r="C237" s="34">
        <f>IF(B237&lt;0,0,NORMDIST(B237,$C$4*Data!$C$11/Data!$C$13,$C$5*Data!$C$11^0.5/Data!$C$13,0))</f>
        <v>2.1483490011795667</v>
      </c>
    </row>
    <row r="238" spans="2:3" ht="21" customHeight="1" x14ac:dyDescent="0.2">
      <c r="B238" s="33">
        <v>0.127</v>
      </c>
      <c r="C238" s="34">
        <f>IF(B238&lt;0,0,NORMDIST(B238,$C$4*Data!$C$11/Data!$C$13,$C$5*Data!$C$11^0.5/Data!$C$13,0))</f>
        <v>2.1448696211009111</v>
      </c>
    </row>
    <row r="239" spans="2:3" ht="21" customHeight="1" x14ac:dyDescent="0.2">
      <c r="B239" s="33">
        <v>0.128</v>
      </c>
      <c r="C239" s="34">
        <f>IF(B239&lt;0,0,NORMDIST(B239,$C$4*Data!$C$11/Data!$C$13,$C$5*Data!$C$11^0.5/Data!$C$13,0))</f>
        <v>2.1413284804383732</v>
      </c>
    </row>
    <row r="240" spans="2:3" ht="21" customHeight="1" x14ac:dyDescent="0.2">
      <c r="B240" s="33">
        <v>0.129</v>
      </c>
      <c r="C240" s="34">
        <f>IF(B240&lt;0,0,NORMDIST(B240,$C$4*Data!$C$11/Data!$C$13,$C$5*Data!$C$11^0.5/Data!$C$13,0))</f>
        <v>2.1377259038725236</v>
      </c>
    </row>
    <row r="241" spans="2:3" ht="21" customHeight="1" x14ac:dyDescent="0.2">
      <c r="B241" s="33">
        <v>0.13</v>
      </c>
      <c r="C241" s="34">
        <f>IF(B241&lt;0,0,NORMDIST(B241,$C$4*Data!$C$11/Data!$C$13,$C$5*Data!$C$11^0.5/Data!$C$13,0))</f>
        <v>2.1340622213386191</v>
      </c>
    </row>
    <row r="242" spans="2:3" ht="21" customHeight="1" x14ac:dyDescent="0.2">
      <c r="B242" s="33">
        <v>0.13100000000000001</v>
      </c>
      <c r="C242" s="34">
        <f>IF(B242&lt;0,0,NORMDIST(B242,$C$4*Data!$C$11/Data!$C$13,$C$5*Data!$C$11^0.5/Data!$C$13,0))</f>
        <v>2.130337767976259</v>
      </c>
    </row>
    <row r="243" spans="2:3" ht="21" customHeight="1" x14ac:dyDescent="0.2">
      <c r="B243" s="33">
        <v>0.13200000000000001</v>
      </c>
      <c r="C243" s="34">
        <f>IF(B243&lt;0,0,NORMDIST(B243,$C$4*Data!$C$11/Data!$C$13,$C$5*Data!$C$11^0.5/Data!$C$13,0))</f>
        <v>2.1265528840783112</v>
      </c>
    </row>
    <row r="244" spans="2:3" ht="21" customHeight="1" x14ac:dyDescent="0.2">
      <c r="B244" s="33">
        <v>0.13300000000000001</v>
      </c>
      <c r="C244" s="34">
        <f>IF(B244&lt;0,0,NORMDIST(B244,$C$4*Data!$C$11/Data!$C$13,$C$5*Data!$C$11^0.5/Data!$C$13,0))</f>
        <v>2.1227079150391193</v>
      </c>
    </row>
    <row r="245" spans="2:3" ht="21" customHeight="1" x14ac:dyDescent="0.2">
      <c r="B245" s="33">
        <v>0.13400000000000001</v>
      </c>
      <c r="C245" s="34">
        <f>IF(B245&lt;0,0,NORMDIST(B245,$C$4*Data!$C$11/Data!$C$13,$C$5*Data!$C$11^0.5/Data!$C$13,0))</f>
        <v>2.118803211301993</v>
      </c>
    </row>
    <row r="246" spans="2:3" ht="21" customHeight="1" x14ac:dyDescent="0.2">
      <c r="B246" s="33">
        <v>0.13500000000000001</v>
      </c>
      <c r="C246" s="34">
        <f>IF(B246&lt;0,0,NORMDIST(B246,$C$4*Data!$C$11/Data!$C$13,$C$5*Data!$C$11^0.5/Data!$C$13,0))</f>
        <v>2.1148391283060031</v>
      </c>
    </row>
    <row r="247" spans="2:3" ht="21" customHeight="1" x14ac:dyDescent="0.2">
      <c r="B247" s="33">
        <v>0.13600000000000001</v>
      </c>
      <c r="C247" s="34">
        <f>IF(B247&lt;0,0,NORMDIST(B247,$C$4*Data!$C$11/Data!$C$13,$C$5*Data!$C$11^0.5/Data!$C$13,0))</f>
        <v>2.1108160264320865</v>
      </c>
    </row>
    <row r="248" spans="2:3" ht="21" customHeight="1" x14ac:dyDescent="0.2">
      <c r="B248" s="33">
        <v>0.13700000000000001</v>
      </c>
      <c r="C248" s="34">
        <f>IF(B248&lt;0,0,NORMDIST(B248,$C$4*Data!$C$11/Data!$C$13,$C$5*Data!$C$11^0.5/Data!$C$13,0))</f>
        <v>2.1067342709484755</v>
      </c>
    </row>
    <row r="249" spans="2:3" ht="21" customHeight="1" x14ac:dyDescent="0.2">
      <c r="B249" s="33">
        <v>0.13800000000000001</v>
      </c>
      <c r="C249" s="34">
        <f>IF(B249&lt;0,0,NORMDIST(B249,$C$4*Data!$C$11/Data!$C$13,$C$5*Data!$C$11^0.5/Data!$C$13,0))</f>
        <v>2.1025942319554605</v>
      </c>
    </row>
    <row r="250" spans="2:3" ht="21" customHeight="1" x14ac:dyDescent="0.2">
      <c r="B250" s="33">
        <v>0.13900000000000001</v>
      </c>
      <c r="C250" s="34">
        <f>IF(B250&lt;0,0,NORMDIST(B250,$C$4*Data!$C$11/Data!$C$13,$C$5*Data!$C$11^0.5/Data!$C$13,0))</f>
        <v>2.098396284329497</v>
      </c>
    </row>
    <row r="251" spans="2:3" ht="21" customHeight="1" x14ac:dyDescent="0.2">
      <c r="B251" s="33">
        <v>0.14000000000000001</v>
      </c>
      <c r="C251" s="34">
        <f>IF(B251&lt;0,0,NORMDIST(B251,$C$4*Data!$C$11/Data!$C$13,$C$5*Data!$C$11^0.5/Data!$C$13,0))</f>
        <v>2.094140807666677</v>
      </c>
    </row>
    <row r="252" spans="2:3" ht="21" customHeight="1" x14ac:dyDescent="0.2">
      <c r="B252" s="33">
        <v>0.14099999999999999</v>
      </c>
      <c r="C252" s="34">
        <f>IF(B252&lt;0,0,NORMDIST(B252,$C$4*Data!$C$11/Data!$C$13,$C$5*Data!$C$11^0.5/Data!$C$13,0))</f>
        <v>2.0898281862255645</v>
      </c>
    </row>
    <row r="253" spans="2:3" ht="21" customHeight="1" x14ac:dyDescent="0.2">
      <c r="B253" s="33">
        <v>0.14199999999999999</v>
      </c>
      <c r="C253" s="34">
        <f>IF(B253&lt;0,0,NORMDIST(B253,$C$4*Data!$C$11/Data!$C$13,$C$5*Data!$C$11^0.5/Data!$C$13,0))</f>
        <v>2.0854588088694128</v>
      </c>
    </row>
    <row r="254" spans="2:3" ht="21" customHeight="1" x14ac:dyDescent="0.2">
      <c r="B254" s="33">
        <v>0.14299999999999999</v>
      </c>
      <c r="C254" s="34">
        <f>IF(B254&lt;0,0,NORMDIST(B254,$C$4*Data!$C$11/Data!$C$13,$C$5*Data!$C$11^0.5/Data!$C$13,0))</f>
        <v>2.0810330690077814</v>
      </c>
    </row>
    <row r="255" spans="2:3" ht="21" customHeight="1" x14ac:dyDescent="0.2">
      <c r="B255" s="33">
        <v>0.14399999999999999</v>
      </c>
      <c r="C255" s="34">
        <f>IF(B255&lt;0,0,NORMDIST(B255,$C$4*Data!$C$11/Data!$C$13,$C$5*Data!$C$11^0.5/Data!$C$13,0))</f>
        <v>2.0765513645375564</v>
      </c>
    </row>
    <row r="256" spans="2:3" ht="21" customHeight="1" x14ac:dyDescent="0.2">
      <c r="B256" s="33">
        <v>0.14499999999999999</v>
      </c>
      <c r="C256" s="34">
        <f>IF(B256&lt;0,0,NORMDIST(B256,$C$4*Data!$C$11/Data!$C$13,$C$5*Data!$C$11^0.5/Data!$C$13,0))</f>
        <v>2.0720140977833861</v>
      </c>
    </row>
    <row r="257" spans="2:3" ht="21" customHeight="1" x14ac:dyDescent="0.2">
      <c r="B257" s="33">
        <v>0.14599999999999999</v>
      </c>
      <c r="C257" s="34">
        <f>IF(B257&lt;0,0,NORMDIST(B257,$C$4*Data!$C$11/Data!$C$13,$C$5*Data!$C$11^0.5/Data!$C$13,0))</f>
        <v>2.0674216754375552</v>
      </c>
    </row>
    <row r="258" spans="2:3" ht="21" customHeight="1" x14ac:dyDescent="0.2">
      <c r="B258" s="33">
        <v>0.14699999999999999</v>
      </c>
      <c r="C258" s="34">
        <f>IF(B258&lt;0,0,NORMDIST(B258,$C$4*Data!$C$11/Data!$C$13,$C$5*Data!$C$11^0.5/Data!$C$13,0))</f>
        <v>2.0627745084992961</v>
      </c>
    </row>
    <row r="259" spans="2:3" ht="21" customHeight="1" x14ac:dyDescent="0.2">
      <c r="B259" s="33">
        <v>0.14799999999999999</v>
      </c>
      <c r="C259" s="34">
        <f>IF(B259&lt;0,0,NORMDIST(B259,$C$4*Data!$C$11/Data!$C$13,$C$5*Data!$C$11^0.5/Data!$C$13,0))</f>
        <v>2.0580730122135611</v>
      </c>
    </row>
    <row r="260" spans="2:3" ht="21" customHeight="1" x14ac:dyDescent="0.2">
      <c r="B260" s="33">
        <v>0.14899999999999999</v>
      </c>
      <c r="C260" s="34">
        <f>IF(B260&lt;0,0,NORMDIST(B260,$C$4*Data!$C$11/Data!$C$13,$C$5*Data!$C$11^0.5/Data!$C$13,0))</f>
        <v>2.0533176060092639</v>
      </c>
    </row>
    <row r="261" spans="2:3" ht="21" customHeight="1" x14ac:dyDescent="0.2">
      <c r="B261" s="33">
        <v>0.15</v>
      </c>
      <c r="C261" s="34">
        <f>IF(B261&lt;0,0,NORMDIST(B261,$C$4*Data!$C$11/Data!$C$13,$C$5*Data!$C$11^0.5/Data!$C$13,0))</f>
        <v>2.0485087134369979</v>
      </c>
    </row>
    <row r="262" spans="2:3" ht="21" customHeight="1" x14ac:dyDescent="0.2">
      <c r="B262" s="33">
        <v>0.151</v>
      </c>
      <c r="C262" s="34">
        <f>IF(B262&lt;0,0,NORMDIST(B262,$C$4*Data!$C$11/Data!$C$13,$C$5*Data!$C$11^0.5/Data!$C$13,0))</f>
        <v>2.043646762106258</v>
      </c>
    </row>
    <row r="263" spans="2:3" ht="21" customHeight="1" x14ac:dyDescent="0.2">
      <c r="B263" s="33">
        <v>0.152</v>
      </c>
      <c r="C263" s="34">
        <f>IF(B263&lt;0,0,NORMDIST(B263,$C$4*Data!$C$11/Data!$C$13,$C$5*Data!$C$11^0.5/Data!$C$13,0))</f>
        <v>2.0387321836221624</v>
      </c>
    </row>
    <row r="264" spans="2:3" ht="21" customHeight="1" x14ac:dyDescent="0.2">
      <c r="B264" s="33">
        <v>0.153</v>
      </c>
      <c r="C264" s="34">
        <f>IF(B264&lt;0,0,NORMDIST(B264,$C$4*Data!$C$11/Data!$C$13,$C$5*Data!$C$11^0.5/Data!$C$13,0))</f>
        <v>2.0337654135217007</v>
      </c>
    </row>
    <row r="265" spans="2:3" ht="21" customHeight="1" x14ac:dyDescent="0.2">
      <c r="B265" s="33">
        <v>0.154</v>
      </c>
      <c r="C265" s="34">
        <f>IF(B265&lt;0,0,NORMDIST(B265,$C$4*Data!$C$11/Data!$C$13,$C$5*Data!$C$11^0.5/Data!$C$13,0))</f>
        <v>2.0287468912095159</v>
      </c>
    </row>
    <row r="266" spans="2:3" ht="21" customHeight="1" x14ac:dyDescent="0.2">
      <c r="B266" s="33">
        <v>0.155</v>
      </c>
      <c r="C266" s="34">
        <f>IF(B266&lt;0,0,NORMDIST(B266,$C$4*Data!$C$11/Data!$C$13,$C$5*Data!$C$11^0.5/Data!$C$13,0))</f>
        <v>2.0236770598932305</v>
      </c>
    </row>
    <row r="267" spans="2:3" ht="21" customHeight="1" x14ac:dyDescent="0.2">
      <c r="B267" s="33">
        <v>0.156</v>
      </c>
      <c r="C267" s="34">
        <f>IF(B267&lt;0,0,NORMDIST(B267,$C$4*Data!$C$11/Data!$C$13,$C$5*Data!$C$11^0.5/Data!$C$13,0))</f>
        <v>2.0185563665183373</v>
      </c>
    </row>
    <row r="268" spans="2:3" ht="21" customHeight="1" x14ac:dyDescent="0.2">
      <c r="B268" s="33">
        <v>0.157</v>
      </c>
      <c r="C268" s="34">
        <f>IF(B268&lt;0,0,NORMDIST(B268,$C$4*Data!$C$11/Data!$C$13,$C$5*Data!$C$11^0.5/Data!$C$13,0))</f>
        <v>2.0133852617026626</v>
      </c>
    </row>
    <row r="269" spans="2:3" ht="21" customHeight="1" x14ac:dyDescent="0.2">
      <c r="B269" s="33">
        <v>0.158</v>
      </c>
      <c r="C269" s="34">
        <f>IF(B269&lt;0,0,NORMDIST(B269,$C$4*Data!$C$11/Data!$C$13,$C$5*Data!$C$11^0.5/Data!$C$13,0))</f>
        <v>2.0081641996704174</v>
      </c>
    </row>
    <row r="270" spans="2:3" ht="21" customHeight="1" x14ac:dyDescent="0.2">
      <c r="B270" s="33">
        <v>0.159</v>
      </c>
      <c r="C270" s="34">
        <f>IF(B270&lt;0,0,NORMDIST(B270,$C$4*Data!$C$11/Data!$C$13,$C$5*Data!$C$11^0.5/Data!$C$13,0))</f>
        <v>2.0028936381858484</v>
      </c>
    </row>
    <row r="271" spans="2:3" ht="21" customHeight="1" x14ac:dyDescent="0.2">
      <c r="B271" s="33">
        <v>0.16</v>
      </c>
      <c r="C271" s="34">
        <f>IF(B271&lt;0,0,NORMDIST(B271,$C$4*Data!$C$11/Data!$C$13,$C$5*Data!$C$11^0.5/Data!$C$13,0))</f>
        <v>1.9975740384865084</v>
      </c>
    </row>
    <row r="272" spans="2:3" ht="21" customHeight="1" x14ac:dyDescent="0.2">
      <c r="B272" s="33">
        <v>0.161</v>
      </c>
      <c r="C272" s="34">
        <f>IF(B272&lt;0,0,NORMDIST(B272,$C$4*Data!$C$11/Data!$C$13,$C$5*Data!$C$11^0.5/Data!$C$13,0))</f>
        <v>1.9922058652161467</v>
      </c>
    </row>
    <row r="273" spans="2:3" ht="21" customHeight="1" x14ac:dyDescent="0.2">
      <c r="B273" s="33">
        <v>0.16200000000000001</v>
      </c>
      <c r="C273" s="34">
        <f>IF(B273&lt;0,0,NORMDIST(B273,$C$4*Data!$C$11/Data!$C$13,$C$5*Data!$C$11^0.5/Data!$C$13,0))</f>
        <v>1.9867895863572504</v>
      </c>
    </row>
    <row r="274" spans="2:3" ht="21" customHeight="1" x14ac:dyDescent="0.2">
      <c r="B274" s="33">
        <v>0.16300000000000001</v>
      </c>
      <c r="C274" s="34">
        <f>IF(B274&lt;0,0,NORMDIST(B274,$C$4*Data!$C$11/Data!$C$13,$C$5*Data!$C$11^0.5/Data!$C$13,0))</f>
        <v>1.981325673163234</v>
      </c>
    </row>
    <row r="275" spans="2:3" ht="21" customHeight="1" x14ac:dyDescent="0.2">
      <c r="B275" s="33">
        <v>0.16400000000000001</v>
      </c>
      <c r="C275" s="34">
        <f>IF(B275&lt;0,0,NORMDIST(B275,$C$4*Data!$C$11/Data!$C$13,$C$5*Data!$C$11^0.5/Data!$C$13,0))</f>
        <v>1.9758146000903032</v>
      </c>
    </row>
    <row r="276" spans="2:3" ht="21" customHeight="1" x14ac:dyDescent="0.2">
      <c r="B276" s="33">
        <v>0.16500000000000001</v>
      </c>
      <c r="C276" s="34">
        <f>IF(B276&lt;0,0,NORMDIST(B276,$C$4*Data!$C$11/Data!$C$13,$C$5*Data!$C$11^0.5/Data!$C$13,0))</f>
        <v>1.970256844728999</v>
      </c>
    </row>
    <row r="277" spans="2:3" ht="21" customHeight="1" x14ac:dyDescent="0.2">
      <c r="B277" s="33">
        <v>0.16600000000000001</v>
      </c>
      <c r="C277" s="34">
        <f>IF(B277&lt;0,0,NORMDIST(B277,$C$4*Data!$C$11/Data!$C$13,$C$5*Data!$C$11^0.5/Data!$C$13,0))</f>
        <v>1.964652887735439</v>
      </c>
    </row>
    <row r="278" spans="2:3" ht="21" customHeight="1" x14ac:dyDescent="0.2">
      <c r="B278" s="33">
        <v>0.16700000000000001</v>
      </c>
      <c r="C278" s="34">
        <f>IF(B278&lt;0,0,NORMDIST(B278,$C$4*Data!$C$11/Data!$C$13,$C$5*Data!$C$11^0.5/Data!$C$13,0))</f>
        <v>1.959003212762271</v>
      </c>
    </row>
    <row r="279" spans="2:3" ht="21" customHeight="1" x14ac:dyDescent="0.2">
      <c r="B279" s="33">
        <v>0.16800000000000001</v>
      </c>
      <c r="C279" s="34">
        <f>IF(B279&lt;0,0,NORMDIST(B279,$C$4*Data!$C$11/Data!$C$13,$C$5*Data!$C$11^0.5/Data!$C$13,0))</f>
        <v>1.9533083063893475</v>
      </c>
    </row>
    <row r="280" spans="2:3" ht="21" customHeight="1" x14ac:dyDescent="0.2">
      <c r="B280" s="33">
        <v>0.16900000000000001</v>
      </c>
      <c r="C280" s="34">
        <f>IF(B280&lt;0,0,NORMDIST(B280,$C$4*Data!$C$11/Data!$C$13,$C$5*Data!$C$11^0.5/Data!$C$13,0))</f>
        <v>1.9475686580541434</v>
      </c>
    </row>
    <row r="281" spans="2:3" ht="21" customHeight="1" x14ac:dyDescent="0.2">
      <c r="B281" s="33">
        <v>0.17</v>
      </c>
      <c r="C281" s="34">
        <f>IF(B281&lt;0,0,NORMDIST(B281,$C$4*Data!$C$11/Data!$C$13,$C$5*Data!$C$11^0.5/Data!$C$13,0))</f>
        <v>1.9417847599819202</v>
      </c>
    </row>
    <row r="282" spans="2:3" ht="21" customHeight="1" x14ac:dyDescent="0.2">
      <c r="B282" s="33">
        <v>0.17100000000000001</v>
      </c>
      <c r="C282" s="34">
        <f>IF(B282&lt;0,0,NORMDIST(B282,$C$4*Data!$C$11/Data!$C$13,$C$5*Data!$C$11^0.5/Data!$C$13,0))</f>
        <v>1.935957107115662</v>
      </c>
    </row>
    <row r="283" spans="2:3" ht="21" customHeight="1" x14ac:dyDescent="0.2">
      <c r="B283" s="33">
        <v>0.17199999999999999</v>
      </c>
      <c r="C283" s="34">
        <f>IF(B283&lt;0,0,NORMDIST(B283,$C$4*Data!$C$11/Data!$C$13,$C$5*Data!$C$11^0.5/Data!$C$13,0))</f>
        <v>1.9300861970457861</v>
      </c>
    </row>
    <row r="284" spans="2:3" ht="21" customHeight="1" x14ac:dyDescent="0.2">
      <c r="B284" s="33">
        <v>0.17299999999999999</v>
      </c>
      <c r="C284" s="34">
        <f>IF(B284&lt;0,0,NORMDIST(B284,$C$4*Data!$C$11/Data!$C$13,$C$5*Data!$C$11^0.5/Data!$C$13,0))</f>
        <v>1.924172529939653</v>
      </c>
    </row>
    <row r="285" spans="2:3" ht="21" customHeight="1" x14ac:dyDescent="0.2">
      <c r="B285" s="33">
        <v>0.17399999999999999</v>
      </c>
      <c r="C285" s="34">
        <f>IF(B285&lt;0,0,NORMDIST(B285,$C$4*Data!$C$11/Data!$C$13,$C$5*Data!$C$11^0.5/Data!$C$13,0))</f>
        <v>1.918216608470878</v>
      </c>
    </row>
    <row r="286" spans="2:3" ht="21" customHeight="1" x14ac:dyDescent="0.2">
      <c r="B286" s="33">
        <v>0.17499999999999999</v>
      </c>
      <c r="C286" s="34">
        <f>IF(B286&lt;0,0,NORMDIST(B286,$C$4*Data!$C$11/Data!$C$13,$C$5*Data!$C$11^0.5/Data!$C$13,0))</f>
        <v>1.9122189377484688</v>
      </c>
    </row>
    <row r="287" spans="2:3" ht="21" customHeight="1" x14ac:dyDescent="0.2">
      <c r="B287" s="33">
        <v>0.17599999999999999</v>
      </c>
      <c r="C287" s="34">
        <f>IF(B287&lt;0,0,NORMDIST(B287,$C$4*Data!$C$11/Data!$C$13,$C$5*Data!$C$11^0.5/Data!$C$13,0))</f>
        <v>1.906180025245799</v>
      </c>
    </row>
    <row r="288" spans="2:3" ht="21" customHeight="1" x14ac:dyDescent="0.2">
      <c r="B288" s="33">
        <v>0.17699999999999999</v>
      </c>
      <c r="C288" s="34">
        <f>IF(B288&lt;0,0,NORMDIST(B288,$C$4*Data!$C$11/Data!$C$13,$C$5*Data!$C$11^0.5/Data!$C$13,0))</f>
        <v>1.9001003807294277</v>
      </c>
    </row>
    <row r="289" spans="2:3" ht="21" customHeight="1" x14ac:dyDescent="0.2">
      <c r="B289" s="33">
        <v>0.17799999999999999</v>
      </c>
      <c r="C289" s="34">
        <f>IF(B289&lt;0,0,NORMDIST(B289,$C$4*Data!$C$11/Data!$C$13,$C$5*Data!$C$11^0.5/Data!$C$13,0))</f>
        <v>1.8939805161877852</v>
      </c>
    </row>
    <row r="290" spans="2:3" ht="21" customHeight="1" x14ac:dyDescent="0.2">
      <c r="B290" s="33">
        <v>0.17899999999999999</v>
      </c>
      <c r="C290" s="34">
        <f>IF(B290&lt;0,0,NORMDIST(B290,$C$4*Data!$C$11/Data!$C$13,$C$5*Data!$C$11^0.5/Data!$C$13,0))</f>
        <v>1.8878209457597346</v>
      </c>
    </row>
    <row r="291" spans="2:3" ht="21" customHeight="1" x14ac:dyDescent="0.2">
      <c r="B291" s="33">
        <v>0.18</v>
      </c>
      <c r="C291" s="34">
        <f>IF(B291&lt;0,0,NORMDIST(B291,$C$4*Data!$C$11/Data!$C$13,$C$5*Data!$C$11^0.5/Data!$C$13,0))</f>
        <v>1.8816221856630262</v>
      </c>
    </row>
    <row r="292" spans="2:3" ht="21" customHeight="1" x14ac:dyDescent="0.2">
      <c r="B292" s="33">
        <v>0.18099999999999999</v>
      </c>
      <c r="C292" s="34">
        <f>IF(B292&lt;0,0,NORMDIST(B292,$C$4*Data!$C$11/Data!$C$13,$C$5*Data!$C$11^0.5/Data!$C$13,0))</f>
        <v>1.8753847541226545</v>
      </c>
    </row>
    <row r="293" spans="2:3" ht="21" customHeight="1" x14ac:dyDescent="0.2">
      <c r="B293" s="33">
        <v>0.182</v>
      </c>
      <c r="C293" s="34">
        <f>IF(B293&lt;0,0,NORMDIST(B293,$C$4*Data!$C$11/Data!$C$13,$C$5*Data!$C$11^0.5/Data!$C$13,0))</f>
        <v>1.8691091712991357</v>
      </c>
    </row>
    <row r="294" spans="2:3" ht="21" customHeight="1" x14ac:dyDescent="0.2">
      <c r="B294" s="33">
        <v>0.183</v>
      </c>
      <c r="C294" s="34">
        <f>IF(B294&lt;0,0,NORMDIST(B294,$C$4*Data!$C$11/Data!$C$13,$C$5*Data!$C$11^0.5/Data!$C$13,0))</f>
        <v>1.8627959592167171</v>
      </c>
    </row>
    <row r="295" spans="2:3" ht="21" customHeight="1" x14ac:dyDescent="0.2">
      <c r="B295" s="33">
        <v>0.184</v>
      </c>
      <c r="C295" s="34">
        <f>IF(B295&lt;0,0,NORMDIST(B295,$C$4*Data!$C$11/Data!$C$13,$C$5*Data!$C$11^0.5/Data!$C$13,0))</f>
        <v>1.8564456416915334</v>
      </c>
    </row>
    <row r="296" spans="2:3" ht="21" customHeight="1" x14ac:dyDescent="0.2">
      <c r="B296" s="33">
        <v>0.185</v>
      </c>
      <c r="C296" s="34">
        <f>IF(B296&lt;0,0,NORMDIST(B296,$C$4*Data!$C$11/Data!$C$13,$C$5*Data!$C$11^0.5/Data!$C$13,0))</f>
        <v>1.8500587442597203</v>
      </c>
    </row>
    <row r="297" spans="2:3" ht="21" customHeight="1" x14ac:dyDescent="0.2">
      <c r="B297" s="33">
        <v>0.186</v>
      </c>
      <c r="C297" s="34">
        <f>IF(B297&lt;0,0,NORMDIST(B297,$C$4*Data!$C$11/Data!$C$13,$C$5*Data!$C$11^0.5/Data!$C$13,0))</f>
        <v>1.8436357941055086</v>
      </c>
    </row>
    <row r="298" spans="2:3" ht="21" customHeight="1" x14ac:dyDescent="0.2">
      <c r="B298" s="33">
        <v>0.187</v>
      </c>
      <c r="C298" s="34">
        <f>IF(B298&lt;0,0,NORMDIST(B298,$C$4*Data!$C$11/Data!$C$13,$C$5*Data!$C$11^0.5/Data!$C$13,0))</f>
        <v>1.8371773199892965</v>
      </c>
    </row>
    <row r="299" spans="2:3" ht="21" customHeight="1" x14ac:dyDescent="0.2">
      <c r="B299" s="33">
        <v>0.188</v>
      </c>
      <c r="C299" s="34">
        <f>IF(B299&lt;0,0,NORMDIST(B299,$C$4*Data!$C$11/Data!$C$13,$C$5*Data!$C$11^0.5/Data!$C$13,0))</f>
        <v>1.8306838521757298</v>
      </c>
    </row>
    <row r="300" spans="2:3" ht="21" customHeight="1" x14ac:dyDescent="0.2">
      <c r="B300" s="33">
        <v>0.189</v>
      </c>
      <c r="C300" s="34">
        <f>IF(B300&lt;0,0,NORMDIST(B300,$C$4*Data!$C$11/Data!$C$13,$C$5*Data!$C$11^0.5/Data!$C$13,0))</f>
        <v>1.8241559223617949</v>
      </c>
    </row>
    <row r="301" spans="2:3" ht="21" customHeight="1" x14ac:dyDescent="0.2">
      <c r="B301" s="33">
        <v>0.19</v>
      </c>
      <c r="C301" s="34">
        <f>IF(B301&lt;0,0,NORMDIST(B301,$C$4*Data!$C$11/Data!$C$13,$C$5*Data!$C$11^0.5/Data!$C$13,0))</f>
        <v>1.8175940636049372</v>
      </c>
    </row>
    <row r="302" spans="2:3" ht="21" customHeight="1" x14ac:dyDescent="0.2">
      <c r="B302" s="33">
        <v>0.191</v>
      </c>
      <c r="C302" s="34">
        <f>IF(B302&lt;0,0,NORMDIST(B302,$C$4*Data!$C$11/Data!$C$13,$C$5*Data!$C$11^0.5/Data!$C$13,0))</f>
        <v>1.8109988102512249</v>
      </c>
    </row>
    <row r="303" spans="2:3" ht="21" customHeight="1" x14ac:dyDescent="0.2">
      <c r="B303" s="33">
        <v>0.192</v>
      </c>
      <c r="C303" s="34">
        <f>IF(B303&lt;0,0,NORMDIST(B303,$C$4*Data!$C$11/Data!$C$13,$C$5*Data!$C$11^0.5/Data!$C$13,0))</f>
        <v>1.804370697863565</v>
      </c>
    </row>
    <row r="304" spans="2:3" ht="21" customHeight="1" x14ac:dyDescent="0.2">
      <c r="B304" s="33">
        <v>0.193</v>
      </c>
      <c r="C304" s="34">
        <f>IF(B304&lt;0,0,NORMDIST(B304,$C$4*Data!$C$11/Data!$C$13,$C$5*Data!$C$11^0.5/Data!$C$13,0))</f>
        <v>1.7977102631499882</v>
      </c>
    </row>
    <row r="305" spans="2:3" ht="21" customHeight="1" x14ac:dyDescent="0.2">
      <c r="B305" s="33">
        <v>0.19400000000000001</v>
      </c>
      <c r="C305" s="34">
        <f>IF(B305&lt;0,0,NORMDIST(B305,$C$4*Data!$C$11/Data!$C$13,$C$5*Data!$C$11^0.5/Data!$C$13,0))</f>
        <v>1.7910180438920156</v>
      </c>
    </row>
    <row r="306" spans="2:3" ht="21" customHeight="1" x14ac:dyDescent="0.2">
      <c r="B306" s="33">
        <v>0.19500000000000001</v>
      </c>
      <c r="C306" s="34">
        <f>IF(B306&lt;0,0,NORMDIST(B306,$C$4*Data!$C$11/Data!$C$13,$C$5*Data!$C$11^0.5/Data!$C$13,0))</f>
        <v>1.7842945788731199</v>
      </c>
    </row>
    <row r="307" spans="2:3" ht="21" customHeight="1" x14ac:dyDescent="0.2">
      <c r="B307" s="33">
        <v>0.19600000000000001</v>
      </c>
      <c r="C307" s="34">
        <f>IF(B307&lt;0,0,NORMDIST(B307,$C$4*Data!$C$11/Data!$C$13,$C$5*Data!$C$11^0.5/Data!$C$13,0))</f>
        <v>1.7775404078072952</v>
      </c>
    </row>
    <row r="308" spans="2:3" ht="21" customHeight="1" x14ac:dyDescent="0.2">
      <c r="B308" s="33">
        <v>0.19700000000000001</v>
      </c>
      <c r="C308" s="34">
        <f>IF(B308&lt;0,0,NORMDIST(B308,$C$4*Data!$C$11/Data!$C$13,$C$5*Data!$C$11^0.5/Data!$C$13,0))</f>
        <v>1.7707560712677448</v>
      </c>
    </row>
    <row r="309" spans="2:3" ht="21" customHeight="1" x14ac:dyDescent="0.2">
      <c r="B309" s="33">
        <v>0.19800000000000001</v>
      </c>
      <c r="C309" s="34">
        <f>IF(B309&lt;0,0,NORMDIST(B309,$C$4*Data!$C$11/Data!$C$13,$C$5*Data!$C$11^0.5/Data!$C$13,0))</f>
        <v>1.7639421106157069</v>
      </c>
    </row>
    <row r="310" spans="2:3" ht="21" customHeight="1" x14ac:dyDescent="0.2">
      <c r="B310" s="33">
        <v>0.19900000000000001</v>
      </c>
      <c r="C310" s="34">
        <f>IF(B310&lt;0,0,NORMDIST(B310,$C$4*Data!$C$11/Data!$C$13,$C$5*Data!$C$11^0.5/Data!$C$13,0))</f>
        <v>1.7570990679294243</v>
      </c>
    </row>
    <row r="311" spans="2:3" ht="21" customHeight="1" x14ac:dyDescent="0.2">
      <c r="B311" s="33">
        <v>0.2</v>
      </c>
      <c r="C311" s="34">
        <f>IF(B311&lt;0,0,NORMDIST(B311,$C$4*Data!$C$11/Data!$C$13,$C$5*Data!$C$11^0.5/Data!$C$13,0))</f>
        <v>1.7502274859332734</v>
      </c>
    </row>
    <row r="312" spans="2:3" ht="21" customHeight="1" x14ac:dyDescent="0.2">
      <c r="B312" s="33">
        <v>0.20100000000000001</v>
      </c>
      <c r="C312" s="34">
        <f>IF(B312&lt;0,0,NORMDIST(B312,$C$4*Data!$C$11/Data!$C$13,$C$5*Data!$C$11^0.5/Data!$C$13,0))</f>
        <v>1.7433279079270687</v>
      </c>
    </row>
    <row r="313" spans="2:3" ht="21" customHeight="1" x14ac:dyDescent="0.2">
      <c r="B313" s="33">
        <v>0.20200000000000001</v>
      </c>
      <c r="C313" s="34">
        <f>IF(B313&lt;0,0,NORMDIST(B313,$C$4*Data!$C$11/Data!$C$13,$C$5*Data!$C$11^0.5/Data!$C$13,0))</f>
        <v>1.7364008777155493</v>
      </c>
    </row>
    <row r="314" spans="2:3" ht="21" customHeight="1" x14ac:dyDescent="0.2">
      <c r="B314" s="33">
        <v>0.20300000000000001</v>
      </c>
      <c r="C314" s="34">
        <f>IF(B314&lt;0,0,NORMDIST(B314,$C$4*Data!$C$11/Data!$C$13,$C$5*Data!$C$11^0.5/Data!$C$13,0))</f>
        <v>1.7294469395380632</v>
      </c>
    </row>
    <row r="315" spans="2:3" ht="21" customHeight="1" x14ac:dyDescent="0.2">
      <c r="B315" s="33">
        <v>0.20399999999999999</v>
      </c>
      <c r="C315" s="34">
        <f>IF(B315&lt;0,0,NORMDIST(B315,$C$4*Data!$C$11/Data!$C$13,$C$5*Data!$C$11^0.5/Data!$C$13,0))</f>
        <v>1.7224666379984628</v>
      </c>
    </row>
    <row r="316" spans="2:3" ht="21" customHeight="1" x14ac:dyDescent="0.2">
      <c r="B316" s="33">
        <v>0.20499999999999999</v>
      </c>
      <c r="C316" s="34">
        <f>IF(B316&lt;0,0,NORMDIST(B316,$C$4*Data!$C$11/Data!$C$13,$C$5*Data!$C$11^0.5/Data!$C$13,0))</f>
        <v>1.7154605179952231</v>
      </c>
    </row>
    <row r="317" spans="2:3" ht="21" customHeight="1" x14ac:dyDescent="0.2">
      <c r="B317" s="33">
        <v>0.20599999999999999</v>
      </c>
      <c r="C317" s="34">
        <f>IF(B317&lt;0,0,NORMDIST(B317,$C$4*Data!$C$11/Data!$C$13,$C$5*Data!$C$11^0.5/Data!$C$13,0))</f>
        <v>1.7084291246517931</v>
      </c>
    </row>
    <row r="318" spans="2:3" ht="21" customHeight="1" x14ac:dyDescent="0.2">
      <c r="B318" s="33">
        <v>0.20699999999999999</v>
      </c>
      <c r="C318" s="34">
        <f>IF(B318&lt;0,0,NORMDIST(B318,$C$4*Data!$C$11/Data!$C$13,$C$5*Data!$C$11^0.5/Data!$C$13,0))</f>
        <v>1.701373003247193</v>
      </c>
    </row>
    <row r="319" spans="2:3" ht="21" customHeight="1" x14ac:dyDescent="0.2">
      <c r="B319" s="33">
        <v>0.20799999999999999</v>
      </c>
      <c r="C319" s="34">
        <f>IF(B319&lt;0,0,NORMDIST(B319,$C$4*Data!$C$11/Data!$C$13,$C$5*Data!$C$11^0.5/Data!$C$13,0))</f>
        <v>1.6942926991468756</v>
      </c>
    </row>
    <row r="320" spans="2:3" ht="21" customHeight="1" x14ac:dyDescent="0.2">
      <c r="B320" s="33">
        <v>0.20899999999999999</v>
      </c>
      <c r="C320" s="34">
        <f>IF(B320&lt;0,0,NORMDIST(B320,$C$4*Data!$C$11/Data!$C$13,$C$5*Data!$C$11^0.5/Data!$C$13,0))</f>
        <v>1.6871887577338529</v>
      </c>
    </row>
    <row r="321" spans="2:3" ht="21" customHeight="1" x14ac:dyDescent="0.2">
      <c r="B321" s="33">
        <v>0.21</v>
      </c>
      <c r="C321" s="34">
        <f>IF(B321&lt;0,0,NORMDIST(B321,$C$4*Data!$C$11/Data!$C$13,$C$5*Data!$C$11^0.5/Data!$C$13,0))</f>
        <v>1.6800617243401077</v>
      </c>
    </row>
    <row r="322" spans="2:3" ht="21" customHeight="1" x14ac:dyDescent="0.2">
      <c r="B322" s="33">
        <v>0.21099999999999999</v>
      </c>
      <c r="C322" s="34">
        <f>IF(B322&lt;0,0,NORMDIST(B322,$C$4*Data!$C$11/Data!$C$13,$C$5*Data!$C$11^0.5/Data!$C$13,0))</f>
        <v>1.6729121441783006</v>
      </c>
    </row>
    <row r="323" spans="2:3" ht="21" customHeight="1" x14ac:dyDescent="0.2">
      <c r="B323" s="33">
        <v>0.21199999999999999</v>
      </c>
      <c r="C323" s="34">
        <f>IF(B323&lt;0,0,NORMDIST(B323,$C$4*Data!$C$11/Data!$C$13,$C$5*Data!$C$11^0.5/Data!$C$13,0))</f>
        <v>1.6657405622737815</v>
      </c>
    </row>
    <row r="324" spans="2:3" ht="21" customHeight="1" x14ac:dyDescent="0.2">
      <c r="B324" s="33">
        <v>0.21299999999999999</v>
      </c>
      <c r="C324" s="34">
        <f>IF(B324&lt;0,0,NORMDIST(B324,$C$4*Data!$C$11/Data!$C$13,$C$5*Data!$C$11^0.5/Data!$C$13,0))</f>
        <v>1.65854752339692</v>
      </c>
    </row>
    <row r="325" spans="2:3" ht="21" customHeight="1" x14ac:dyDescent="0.2">
      <c r="B325" s="33">
        <v>0.214</v>
      </c>
      <c r="C325" s="34">
        <f>IF(B325&lt;0,0,NORMDIST(B325,$C$4*Data!$C$11/Data!$C$13,$C$5*Data!$C$11^0.5/Data!$C$13,0))</f>
        <v>1.6513335719957631</v>
      </c>
    </row>
    <row r="326" spans="2:3" ht="21" customHeight="1" x14ac:dyDescent="0.2">
      <c r="B326" s="33">
        <v>0.215</v>
      </c>
      <c r="C326" s="34">
        <f>IF(B326&lt;0,0,NORMDIST(B326,$C$4*Data!$C$11/Data!$C$13,$C$5*Data!$C$11^0.5/Data!$C$13,0))</f>
        <v>1.6440992521290374</v>
      </c>
    </row>
    <row r="327" spans="2:3" ht="21" customHeight="1" x14ac:dyDescent="0.2">
      <c r="B327" s="33">
        <v>0.216</v>
      </c>
      <c r="C327" s="34">
        <f>IF(B327&lt;0,0,NORMDIST(B327,$C$4*Data!$C$11/Data!$C$13,$C$5*Data!$C$11^0.5/Data!$C$13,0))</f>
        <v>1.636845107399497</v>
      </c>
    </row>
    <row r="328" spans="2:3" ht="21" customHeight="1" x14ac:dyDescent="0.2">
      <c r="B328" s="33">
        <v>0.217</v>
      </c>
      <c r="C328" s="34">
        <f>IF(B328&lt;0,0,NORMDIST(B328,$C$4*Data!$C$11/Data!$C$13,$C$5*Data!$C$11^0.5/Data!$C$13,0))</f>
        <v>1.6295716808876382</v>
      </c>
    </row>
    <row r="329" spans="2:3" ht="21" customHeight="1" x14ac:dyDescent="0.2">
      <c r="B329" s="33">
        <v>0.218</v>
      </c>
      <c r="C329" s="34">
        <f>IF(B329&lt;0,0,NORMDIST(B329,$C$4*Data!$C$11/Data!$C$13,$C$5*Data!$C$11^0.5/Data!$C$13,0))</f>
        <v>1.6222795150857858</v>
      </c>
    </row>
    <row r="330" spans="2:3" ht="21" customHeight="1" x14ac:dyDescent="0.2">
      <c r="B330" s="33">
        <v>0.219</v>
      </c>
      <c r="C330" s="34">
        <f>IF(B330&lt;0,0,NORMDIST(B330,$C$4*Data!$C$11/Data!$C$13,$C$5*Data!$C$11^0.5/Data!$C$13,0))</f>
        <v>1.6149691518325646</v>
      </c>
    </row>
    <row r="331" spans="2:3" ht="21" customHeight="1" x14ac:dyDescent="0.2">
      <c r="B331" s="33">
        <v>0.22</v>
      </c>
      <c r="C331" s="34">
        <f>IF(B331&lt;0,0,NORMDIST(B331,$C$4*Data!$C$11/Data!$C$13,$C$5*Data!$C$11^0.5/Data!$C$13,0))</f>
        <v>1.6076411322477653</v>
      </c>
    </row>
    <row r="332" spans="2:3" ht="21" customHeight="1" x14ac:dyDescent="0.2">
      <c r="B332" s="33">
        <v>0.221</v>
      </c>
      <c r="C332" s="34">
        <f>IF(B332&lt;0,0,NORMDIST(B332,$C$4*Data!$C$11/Data!$C$13,$C$5*Data!$C$11^0.5/Data!$C$13,0))</f>
        <v>1.6002959966676151</v>
      </c>
    </row>
    <row r="333" spans="2:3" ht="21" customHeight="1" x14ac:dyDescent="0.2">
      <c r="B333" s="33">
        <v>0.222</v>
      </c>
      <c r="C333" s="34">
        <f>IF(B333&lt;0,0,NORMDIST(B333,$C$4*Data!$C$11/Data!$C$13,$C$5*Data!$C$11^0.5/Data!$C$13,0))</f>
        <v>1.5929342845804653</v>
      </c>
    </row>
    <row r="334" spans="2:3" ht="21" customHeight="1" x14ac:dyDescent="0.2">
      <c r="B334" s="33">
        <v>0.223</v>
      </c>
      <c r="C334" s="34">
        <f>IF(B334&lt;0,0,NORMDIST(B334,$C$4*Data!$C$11/Data!$C$13,$C$5*Data!$C$11^0.5/Data!$C$13,0))</f>
        <v>1.585556534562903</v>
      </c>
    </row>
    <row r="335" spans="2:3" ht="21" customHeight="1" x14ac:dyDescent="0.2">
      <c r="B335" s="33">
        <v>0.224</v>
      </c>
      <c r="C335" s="34">
        <f>IF(B335&lt;0,0,NORMDIST(B335,$C$4*Data!$C$11/Data!$C$13,$C$5*Data!$C$11^0.5/Data!$C$13,0))</f>
        <v>1.5781632842163016</v>
      </c>
    </row>
    <row r="336" spans="2:3" ht="21" customHeight="1" x14ac:dyDescent="0.2">
      <c r="B336" s="33">
        <v>0.22500000000000001</v>
      </c>
      <c r="C336" s="34">
        <f>IF(B336&lt;0,0,NORMDIST(B336,$C$4*Data!$C$11/Data!$C$13,$C$5*Data!$C$11^0.5/Data!$C$13,0))</f>
        <v>1.5707550701038142</v>
      </c>
    </row>
    <row r="337" spans="2:3" ht="21" customHeight="1" x14ac:dyDescent="0.2">
      <c r="B337" s="33">
        <v>0.22600000000000001</v>
      </c>
      <c r="C337" s="34">
        <f>IF(B337&lt;0,0,NORMDIST(B337,$C$4*Data!$C$11/Data!$C$13,$C$5*Data!$C$11^0.5/Data!$C$13,0))</f>
        <v>1.5633324276878255</v>
      </c>
    </row>
    <row r="338" spans="2:3" ht="21" customHeight="1" x14ac:dyDescent="0.2">
      <c r="B338" s="33">
        <v>0.22700000000000001</v>
      </c>
      <c r="C338" s="34">
        <f>IF(B338&lt;0,0,NORMDIST(B338,$C$4*Data!$C$11/Data!$C$13,$C$5*Data!$C$11^0.5/Data!$C$13,0))</f>
        <v>1.5558958912678673</v>
      </c>
    </row>
    <row r="339" spans="2:3" ht="21" customHeight="1" x14ac:dyDescent="0.2">
      <c r="B339" s="33">
        <v>0.22800000000000001</v>
      </c>
      <c r="C339" s="34">
        <f>IF(B339&lt;0,0,NORMDIST(B339,$C$4*Data!$C$11/Data!$C$13,$C$5*Data!$C$11^0.5/Data!$C$13,0))</f>
        <v>1.5484459939190089</v>
      </c>
    </row>
    <row r="340" spans="2:3" ht="21" customHeight="1" x14ac:dyDescent="0.2">
      <c r="B340" s="33">
        <v>0.22900000000000001</v>
      </c>
      <c r="C340" s="34">
        <f>IF(B340&lt;0,0,NORMDIST(B340,$C$4*Data!$C$11/Data!$C$13,$C$5*Data!$C$11^0.5/Data!$C$13,0))</f>
        <v>1.540983267430734</v>
      </c>
    </row>
    <row r="341" spans="2:3" ht="21" customHeight="1" x14ac:dyDescent="0.2">
      <c r="B341" s="33">
        <v>0.23</v>
      </c>
      <c r="C341" s="34">
        <f>IF(B341&lt;0,0,NORMDIST(B341,$C$4*Data!$C$11/Data!$C$13,$C$5*Data!$C$11^0.5/Data!$C$13,0))</f>
        <v>1.5335082422463087</v>
      </c>
    </row>
    <row r="342" spans="2:3" ht="21" customHeight="1" x14ac:dyDescent="0.2">
      <c r="B342" s="33">
        <v>0.23100000000000001</v>
      </c>
      <c r="C342" s="34">
        <f>IF(B342&lt;0,0,NORMDIST(B342,$C$4*Data!$C$11/Data!$C$13,$C$5*Data!$C$11^0.5/Data!$C$13,0))</f>
        <v>1.5260214474026523</v>
      </c>
    </row>
    <row r="343" spans="2:3" ht="21" customHeight="1" x14ac:dyDescent="0.2">
      <c r="B343" s="33">
        <v>0.23200000000000001</v>
      </c>
      <c r="C343" s="34">
        <f>IF(B343&lt;0,0,NORMDIST(B343,$C$4*Data!$C$11/Data!$C$13,$C$5*Data!$C$11^0.5/Data!$C$13,0))</f>
        <v>1.5185234104707233</v>
      </c>
    </row>
    <row r="344" spans="2:3" ht="21" customHeight="1" x14ac:dyDescent="0.2">
      <c r="B344" s="33">
        <v>0.23300000000000001</v>
      </c>
      <c r="C344" s="34">
        <f>IF(B344&lt;0,0,NORMDIST(B344,$C$4*Data!$C$11/Data!$C$13,$C$5*Data!$C$11^0.5/Data!$C$13,0))</f>
        <v>1.5110146574964178</v>
      </c>
    </row>
    <row r="345" spans="2:3" ht="21" customHeight="1" x14ac:dyDescent="0.2">
      <c r="B345" s="33">
        <v>0.23400000000000001</v>
      </c>
      <c r="C345" s="34">
        <f>IF(B345&lt;0,0,NORMDIST(B345,$C$4*Data!$C$11/Data!$C$13,$C$5*Data!$C$11^0.5/Data!$C$13,0))</f>
        <v>1.5034957129420066</v>
      </c>
    </row>
    <row r="346" spans="2:3" ht="21" customHeight="1" x14ac:dyDescent="0.2">
      <c r="B346" s="33">
        <v>0.23499999999999999</v>
      </c>
      <c r="C346" s="34">
        <f>IF(B346&lt;0,0,NORMDIST(B346,$C$4*Data!$C$11/Data!$C$13,$C$5*Data!$C$11^0.5/Data!$C$13,0))</f>
        <v>1.4959670996281016</v>
      </c>
    </row>
    <row r="347" spans="2:3" ht="21" customHeight="1" x14ac:dyDescent="0.2">
      <c r="B347" s="33">
        <v>0.23599999999999999</v>
      </c>
      <c r="C347" s="34">
        <f>IF(B347&lt;0,0,NORMDIST(B347,$C$4*Data!$C$11/Data!$C$13,$C$5*Data!$C$11^0.5/Data!$C$13,0))</f>
        <v>1.4884293386761711</v>
      </c>
    </row>
    <row r="348" spans="2:3" ht="21" customHeight="1" x14ac:dyDescent="0.2">
      <c r="B348" s="33">
        <v>0.23699999999999999</v>
      </c>
      <c r="C348" s="34">
        <f>IF(B348&lt;0,0,NORMDIST(B348,$C$4*Data!$C$11/Data!$C$13,$C$5*Data!$C$11^0.5/Data!$C$13,0))</f>
        <v>1.4808829494516087</v>
      </c>
    </row>
    <row r="349" spans="2:3" ht="21" customHeight="1" x14ac:dyDescent="0.2">
      <c r="B349" s="33">
        <v>0.23799999999999999</v>
      </c>
      <c r="C349" s="34">
        <f>IF(B349&lt;0,0,NORMDIST(B349,$C$4*Data!$C$11/Data!$C$13,$C$5*Data!$C$11^0.5/Data!$C$13,0))</f>
        <v>1.4733284495073642</v>
      </c>
    </row>
    <row r="350" spans="2:3" ht="21" customHeight="1" x14ac:dyDescent="0.2">
      <c r="B350" s="33">
        <v>0.23899999999999999</v>
      </c>
      <c r="C350" s="34">
        <f>IF(B350&lt;0,0,NORMDIST(B350,$C$4*Data!$C$11/Data!$C$13,$C$5*Data!$C$11^0.5/Data!$C$13,0))</f>
        <v>1.4657663545281425</v>
      </c>
    </row>
    <row r="351" spans="2:3" ht="21" customHeight="1" x14ac:dyDescent="0.2">
      <c r="B351" s="33">
        <v>0.24</v>
      </c>
      <c r="C351" s="34">
        <f>IF(B351&lt;0,0,NORMDIST(B351,$C$4*Data!$C$11/Data!$C$13,$C$5*Data!$C$11^0.5/Data!$C$13,0))</f>
        <v>1.4581971782751797</v>
      </c>
    </row>
    <row r="352" spans="2:3" ht="21" customHeight="1" x14ac:dyDescent="0.2">
      <c r="B352" s="33">
        <v>0.24099999999999999</v>
      </c>
      <c r="C352" s="34">
        <f>IF(B352&lt;0,0,NORMDIST(B352,$C$4*Data!$C$11/Data!$C$13,$C$5*Data!$C$11^0.5/Data!$C$13,0))</f>
        <v>1.4506214325316051</v>
      </c>
    </row>
    <row r="353" spans="2:3" ht="21" customHeight="1" x14ac:dyDescent="0.2">
      <c r="B353" s="33">
        <v>0.24199999999999999</v>
      </c>
      <c r="C353" s="34">
        <f>IF(B353&lt;0,0,NORMDIST(B353,$C$4*Data!$C$11/Data!$C$13,$C$5*Data!$C$11^0.5/Data!$C$13,0))</f>
        <v>1.4430396270483936</v>
      </c>
    </row>
    <row r="354" spans="2:3" ht="21" customHeight="1" x14ac:dyDescent="0.2">
      <c r="B354" s="33">
        <v>0.24299999999999999</v>
      </c>
      <c r="C354" s="34">
        <f>IF(B354&lt;0,0,NORMDIST(B354,$C$4*Data!$C$11/Data!$C$13,$C$5*Data!$C$11^0.5/Data!$C$13,0))</f>
        <v>1.4354522694909175</v>
      </c>
    </row>
    <row r="355" spans="2:3" ht="21" customHeight="1" x14ac:dyDescent="0.2">
      <c r="B355" s="33">
        <v>0.24399999999999999</v>
      </c>
      <c r="C355" s="34">
        <f>IF(B355&lt;0,0,NORMDIST(B355,$C$4*Data!$C$11/Data!$C$13,$C$5*Data!$C$11^0.5/Data!$C$13,0))</f>
        <v>1.4278598653861048</v>
      </c>
    </row>
    <row r="356" spans="2:3" ht="21" customHeight="1" x14ac:dyDescent="0.2">
      <c r="B356" s="33">
        <v>0.245</v>
      </c>
      <c r="C356" s="34">
        <f>IF(B356&lt;0,0,NORMDIST(B356,$C$4*Data!$C$11/Data!$C$13,$C$5*Data!$C$11^0.5/Data!$C$13,0))</f>
        <v>1.4202629180702073</v>
      </c>
    </row>
    <row r="357" spans="2:3" ht="21" customHeight="1" x14ac:dyDescent="0.2">
      <c r="B357" s="33">
        <v>0.246</v>
      </c>
      <c r="C357" s="34">
        <f>IF(B357&lt;0,0,NORMDIST(B357,$C$4*Data!$C$11/Data!$C$13,$C$5*Data!$C$11^0.5/Data!$C$13,0))</f>
        <v>1.4126619286371935</v>
      </c>
    </row>
    <row r="358" spans="2:3" ht="21" customHeight="1" x14ac:dyDescent="0.2">
      <c r="B358" s="33">
        <v>0.247</v>
      </c>
      <c r="C358" s="34">
        <f>IF(B358&lt;0,0,NORMDIST(B358,$C$4*Data!$C$11/Data!$C$13,$C$5*Data!$C$11^0.5/Data!$C$13,0))</f>
        <v>1.4050573958877608</v>
      </c>
    </row>
    <row r="359" spans="2:3" ht="21" customHeight="1" x14ac:dyDescent="0.2">
      <c r="B359" s="33">
        <v>0.248</v>
      </c>
      <c r="C359" s="34">
        <f>IF(B359&lt;0,0,NORMDIST(B359,$C$4*Data!$C$11/Data!$C$13,$C$5*Data!$C$11^0.5/Data!$C$13,0))</f>
        <v>1.3974498162789839</v>
      </c>
    </row>
    <row r="360" spans="2:3" ht="21" customHeight="1" x14ac:dyDescent="0.2">
      <c r="B360" s="33">
        <v>0.249</v>
      </c>
      <c r="C360" s="34">
        <f>IF(B360&lt;0,0,NORMDIST(B360,$C$4*Data!$C$11/Data!$C$13,$C$5*Data!$C$11^0.5/Data!$C$13,0))</f>
        <v>1.3898396838746001</v>
      </c>
    </row>
    <row r="361" spans="2:3" ht="21" customHeight="1" x14ac:dyDescent="0.2">
      <c r="B361" s="33">
        <v>0.25</v>
      </c>
      <c r="C361" s="34">
        <f>IF(B361&lt;0,0,NORMDIST(B361,$C$4*Data!$C$11/Data!$C$13,$C$5*Data!$C$11^0.5/Data!$C$13,0))</f>
        <v>1.3822274902959379</v>
      </c>
    </row>
    <row r="362" spans="2:3" ht="21" customHeight="1" x14ac:dyDescent="0.2">
      <c r="B362" s="33">
        <v>0.251</v>
      </c>
      <c r="C362" s="34">
        <f>IF(B362&lt;0,0,NORMDIST(B362,$C$4*Data!$C$11/Data!$C$13,$C$5*Data!$C$11^0.5/Data!$C$13,0))</f>
        <v>1.3746137246734975</v>
      </c>
    </row>
    <row r="363" spans="2:3" ht="21" customHeight="1" x14ac:dyDescent="0.2">
      <c r="B363" s="33">
        <v>0.252</v>
      </c>
      <c r="C363" s="34">
        <f>IF(B363&lt;0,0,NORMDIST(B363,$C$4*Data!$C$11/Data!$C$13,$C$5*Data!$C$11^0.5/Data!$C$13,0))</f>
        <v>1.3669988735991825</v>
      </c>
    </row>
    <row r="364" spans="2:3" ht="21" customHeight="1" x14ac:dyDescent="0.2">
      <c r="B364" s="33">
        <v>0.253</v>
      </c>
      <c r="C364" s="34">
        <f>IF(B364&lt;0,0,NORMDIST(B364,$C$4*Data!$C$11/Data!$C$13,$C$5*Data!$C$11^0.5/Data!$C$13,0))</f>
        <v>1.359383421079198</v>
      </c>
    </row>
    <row r="365" spans="2:3" ht="21" customHeight="1" x14ac:dyDescent="0.2">
      <c r="B365" s="33">
        <v>0.254</v>
      </c>
      <c r="C365" s="34">
        <f>IF(B365&lt;0,0,NORMDIST(B365,$C$4*Data!$C$11/Data!$C$13,$C$5*Data!$C$11^0.5/Data!$C$13,0))</f>
        <v>1.351767848487609</v>
      </c>
    </row>
    <row r="366" spans="2:3" ht="21" customHeight="1" x14ac:dyDescent="0.2">
      <c r="B366" s="33">
        <v>0.255</v>
      </c>
      <c r="C366" s="34">
        <f>IF(B366&lt;0,0,NORMDIST(B366,$C$4*Data!$C$11/Data!$C$13,$C$5*Data!$C$11^0.5/Data!$C$13,0))</f>
        <v>1.3441526345205739</v>
      </c>
    </row>
    <row r="367" spans="2:3" ht="21" customHeight="1" x14ac:dyDescent="0.2">
      <c r="B367" s="33">
        <v>0.25600000000000001</v>
      </c>
      <c r="C367" s="34">
        <f>IF(B367&lt;0,0,NORMDIST(B367,$C$4*Data!$C$11/Data!$C$13,$C$5*Data!$C$11^0.5/Data!$C$13,0))</f>
        <v>1.3365382551512521</v>
      </c>
    </row>
    <row r="368" spans="2:3" ht="21" customHeight="1" x14ac:dyDescent="0.2">
      <c r="B368" s="33">
        <v>0.25700000000000001</v>
      </c>
      <c r="C368" s="34">
        <f>IF(B368&lt;0,0,NORMDIST(B368,$C$4*Data!$C$11/Data!$C$13,$C$5*Data!$C$11^0.5/Data!$C$13,0))</f>
        <v>1.3289251835853928</v>
      </c>
    </row>
    <row r="369" spans="2:3" ht="21" customHeight="1" x14ac:dyDescent="0.2">
      <c r="B369" s="33">
        <v>0.25800000000000001</v>
      </c>
      <c r="C369" s="34">
        <f>IF(B369&lt;0,0,NORMDIST(B369,$C$4*Data!$C$11/Data!$C$13,$C$5*Data!$C$11^0.5/Data!$C$13,0))</f>
        <v>1.3213138902176083</v>
      </c>
    </row>
    <row r="370" spans="2:3" ht="21" customHeight="1" x14ac:dyDescent="0.2">
      <c r="B370" s="33">
        <v>0.25900000000000001</v>
      </c>
      <c r="C370" s="34">
        <f>IF(B370&lt;0,0,NORMDIST(B370,$C$4*Data!$C$11/Data!$C$13,$C$5*Data!$C$11^0.5/Data!$C$13,0))</f>
        <v>1.3137048425883369</v>
      </c>
    </row>
    <row r="371" spans="2:3" ht="21" customHeight="1" x14ac:dyDescent="0.2">
      <c r="B371" s="33">
        <v>0.26</v>
      </c>
      <c r="C371" s="34">
        <f>IF(B371&lt;0,0,NORMDIST(B371,$C$4*Data!$C$11/Data!$C$13,$C$5*Data!$C$11^0.5/Data!$C$13,0))</f>
        <v>1.3060985053415004</v>
      </c>
    </row>
    <row r="372" spans="2:3" ht="21" customHeight="1" x14ac:dyDescent="0.2">
      <c r="B372" s="33">
        <v>0.26100000000000001</v>
      </c>
      <c r="C372" s="34">
        <f>IF(B372&lt;0,0,NORMDIST(B372,$C$4*Data!$C$11/Data!$C$13,$C$5*Data!$C$11^0.5/Data!$C$13,0))</f>
        <v>1.2984953401828596</v>
      </c>
    </row>
    <row r="373" spans="2:3" ht="21" customHeight="1" x14ac:dyDescent="0.2">
      <c r="B373" s="33">
        <v>0.26200000000000001</v>
      </c>
      <c r="C373" s="34">
        <f>IF(B373&lt;0,0,NORMDIST(B373,$C$4*Data!$C$11/Data!$C$13,$C$5*Data!$C$11^0.5/Data!$C$13,0))</f>
        <v>1.2908958058390672</v>
      </c>
    </row>
    <row r="374" spans="2:3" ht="21" customHeight="1" x14ac:dyDescent="0.2">
      <c r="B374" s="33">
        <v>0.26300000000000001</v>
      </c>
      <c r="C374" s="34">
        <f>IF(B374&lt;0,0,NORMDIST(B374,$C$4*Data!$C$11/Data!$C$13,$C$5*Data!$C$11^0.5/Data!$C$13,0))</f>
        <v>1.2833003580174325</v>
      </c>
    </row>
    <row r="375" spans="2:3" ht="21" customHeight="1" x14ac:dyDescent="0.2">
      <c r="B375" s="33">
        <v>0.26400000000000001</v>
      </c>
      <c r="C375" s="34">
        <f>IF(B375&lt;0,0,NORMDIST(B375,$C$4*Data!$C$11/Data!$C$13,$C$5*Data!$C$11^0.5/Data!$C$13,0))</f>
        <v>1.2757094493663881</v>
      </c>
    </row>
    <row r="376" spans="2:3" ht="21" customHeight="1" x14ac:dyDescent="0.2">
      <c r="B376" s="33">
        <v>0.26500000000000001</v>
      </c>
      <c r="C376" s="34">
        <f>IF(B376&lt;0,0,NORMDIST(B376,$C$4*Data!$C$11/Data!$C$13,$C$5*Data!$C$11^0.5/Data!$C$13,0))</f>
        <v>1.2681235294366742</v>
      </c>
    </row>
    <row r="377" spans="2:3" ht="21" customHeight="1" x14ac:dyDescent="0.2">
      <c r="B377" s="33">
        <v>0.26600000000000001</v>
      </c>
      <c r="C377" s="34">
        <f>IF(B377&lt;0,0,NORMDIST(B377,$C$4*Data!$C$11/Data!$C$13,$C$5*Data!$C$11^0.5/Data!$C$13,0))</f>
        <v>1.2605430446432335</v>
      </c>
    </row>
    <row r="378" spans="2:3" ht="21" customHeight="1" x14ac:dyDescent="0.2">
      <c r="B378" s="33">
        <v>0.26700000000000002</v>
      </c>
      <c r="C378" s="34">
        <f>IF(B378&lt;0,0,NORMDIST(B378,$C$4*Data!$C$11/Data!$C$13,$C$5*Data!$C$11^0.5/Data!$C$13,0))</f>
        <v>1.2529684382278263</v>
      </c>
    </row>
    <row r="379" spans="2:3" ht="21" customHeight="1" x14ac:dyDescent="0.2">
      <c r="B379" s="33">
        <v>0.26800000000000002</v>
      </c>
      <c r="C379" s="34">
        <f>IF(B379&lt;0,0,NORMDIST(B379,$C$4*Data!$C$11/Data!$C$13,$C$5*Data!$C$11^0.5/Data!$C$13,0))</f>
        <v>1.2454001502223668</v>
      </c>
    </row>
    <row r="380" spans="2:3" ht="21" customHeight="1" x14ac:dyDescent="0.2">
      <c r="B380" s="33">
        <v>0.26900000000000002</v>
      </c>
      <c r="C380" s="34">
        <f>IF(B380&lt;0,0,NORMDIST(B380,$C$4*Data!$C$11/Data!$C$13,$C$5*Data!$C$11^0.5/Data!$C$13,0))</f>
        <v>1.2378386174129803</v>
      </c>
    </row>
    <row r="381" spans="2:3" ht="21" customHeight="1" x14ac:dyDescent="0.2">
      <c r="B381" s="33">
        <v>0.27</v>
      </c>
      <c r="C381" s="34">
        <f>IF(B381&lt;0,0,NORMDIST(B381,$C$4*Data!$C$11/Data!$C$13,$C$5*Data!$C$11^0.5/Data!$C$13,0))</f>
        <v>1.2302842733047887</v>
      </c>
    </row>
    <row r="382" spans="2:3" ht="21" customHeight="1" x14ac:dyDescent="0.2">
      <c r="B382" s="33">
        <v>0.27100000000000002</v>
      </c>
      <c r="C382" s="34">
        <f>IF(B382&lt;0,0,NORMDIST(B382,$C$4*Data!$C$11/Data!$C$13,$C$5*Data!$C$11^0.5/Data!$C$13,0))</f>
        <v>1.2227375480874227</v>
      </c>
    </row>
    <row r="383" spans="2:3" ht="21" customHeight="1" x14ac:dyDescent="0.2">
      <c r="B383" s="33">
        <v>0.27200000000000002</v>
      </c>
      <c r="C383" s="34">
        <f>IF(B383&lt;0,0,NORMDIST(B383,$C$4*Data!$C$11/Data!$C$13,$C$5*Data!$C$11^0.5/Data!$C$13,0))</f>
        <v>1.2151988686012645</v>
      </c>
    </row>
    <row r="384" spans="2:3" ht="21" customHeight="1" x14ac:dyDescent="0.2">
      <c r="B384" s="33">
        <v>0.27300000000000002</v>
      </c>
      <c r="C384" s="34">
        <f>IF(B384&lt;0,0,NORMDIST(B384,$C$4*Data!$C$11/Data!$C$13,$C$5*Data!$C$11^0.5/Data!$C$13,0))</f>
        <v>1.2076686583044225</v>
      </c>
    </row>
    <row r="385" spans="2:3" ht="21" customHeight="1" x14ac:dyDescent="0.2">
      <c r="B385" s="33">
        <v>0.27400000000000002</v>
      </c>
      <c r="C385" s="34">
        <f>IF(B385&lt;0,0,NORMDIST(B385,$C$4*Data!$C$11/Data!$C$13,$C$5*Data!$C$11^0.5/Data!$C$13,0))</f>
        <v>1.2001473372404388</v>
      </c>
    </row>
    <row r="386" spans="2:3" ht="21" customHeight="1" x14ac:dyDescent="0.2">
      <c r="B386" s="33">
        <v>0.27500000000000002</v>
      </c>
      <c r="C386" s="34">
        <f>IF(B386&lt;0,0,NORMDIST(B386,$C$4*Data!$C$11/Data!$C$13,$C$5*Data!$C$11^0.5/Data!$C$13,0))</f>
        <v>1.1926353220067323</v>
      </c>
    </row>
    <row r="387" spans="2:3" ht="21" customHeight="1" x14ac:dyDescent="0.2">
      <c r="B387" s="33">
        <v>0.27600000000000002</v>
      </c>
      <c r="C387" s="34">
        <f>IF(B387&lt;0,0,NORMDIST(B387,$C$4*Data!$C$11/Data!$C$13,$C$5*Data!$C$11^0.5/Data!$C$13,0))</f>
        <v>1.1851330257237822</v>
      </c>
    </row>
    <row r="388" spans="2:3" ht="21" customHeight="1" x14ac:dyDescent="0.2">
      <c r="B388" s="33">
        <v>0.27700000000000002</v>
      </c>
      <c r="C388" s="34">
        <f>IF(B388&lt;0,0,NORMDIST(B388,$C$4*Data!$C$11/Data!$C$13,$C$5*Data!$C$11^0.5/Data!$C$13,0))</f>
        <v>1.1776408580050406</v>
      </c>
    </row>
    <row r="389" spans="2:3" ht="21" customHeight="1" x14ac:dyDescent="0.2">
      <c r="B389" s="33">
        <v>0.27800000000000002</v>
      </c>
      <c r="C389" s="34">
        <f>IF(B389&lt;0,0,NORMDIST(B389,$C$4*Data!$C$11/Data!$C$13,$C$5*Data!$C$11^0.5/Data!$C$13,0))</f>
        <v>1.1701592249275936</v>
      </c>
    </row>
    <row r="390" spans="2:3" ht="21" customHeight="1" x14ac:dyDescent="0.2">
      <c r="B390" s="33">
        <v>0.27900000000000003</v>
      </c>
      <c r="C390" s="34">
        <f>IF(B390&lt;0,0,NORMDIST(B390,$C$4*Data!$C$11/Data!$C$13,$C$5*Data!$C$11^0.5/Data!$C$13,0))</f>
        <v>1.1626885290035573</v>
      </c>
    </row>
    <row r="391" spans="2:3" ht="21" customHeight="1" x14ac:dyDescent="0.2">
      <c r="B391" s="33">
        <v>0.28000000000000003</v>
      </c>
      <c r="C391" s="34">
        <f>IF(B391&lt;0,0,NORMDIST(B391,$C$4*Data!$C$11/Data!$C$13,$C$5*Data!$C$11^0.5/Data!$C$13,0))</f>
        <v>1.1552291691522116</v>
      </c>
    </row>
    <row r="392" spans="2:3" ht="21" customHeight="1" x14ac:dyDescent="0.2">
      <c r="B392" s="33">
        <v>0.28100000000000003</v>
      </c>
      <c r="C392" s="34">
        <f>IF(B392&lt;0,0,NORMDIST(B392,$C$4*Data!$C$11/Data!$C$13,$C$5*Data!$C$11^0.5/Data!$C$13,0))</f>
        <v>1.1477815406728835</v>
      </c>
    </row>
    <row r="393" spans="2:3" ht="21" customHeight="1" x14ac:dyDescent="0.2">
      <c r="B393" s="33">
        <v>0.28199999999999997</v>
      </c>
      <c r="C393" s="34">
        <f>IF(B393&lt;0,0,NORMDIST(B393,$C$4*Data!$C$11/Data!$C$13,$C$5*Data!$C$11^0.5/Data!$C$13,0))</f>
        <v>1.140346035218563</v>
      </c>
    </row>
    <row r="394" spans="2:3" ht="21" customHeight="1" x14ac:dyDescent="0.2">
      <c r="B394" s="33">
        <v>0.28299999999999997</v>
      </c>
      <c r="C394" s="34">
        <f>IF(B394&lt;0,0,NORMDIST(B394,$C$4*Data!$C$11/Data!$C$13,$C$5*Data!$C$11^0.5/Data!$C$13,0))</f>
        <v>1.1329230407702644</v>
      </c>
    </row>
    <row r="395" spans="2:3" ht="21" customHeight="1" x14ac:dyDescent="0.2">
      <c r="B395" s="33">
        <v>0.28399999999999997</v>
      </c>
      <c r="C395" s="34">
        <f>IF(B395&lt;0,0,NORMDIST(B395,$C$4*Data!$C$11/Data!$C$13,$C$5*Data!$C$11^0.5/Data!$C$13,0))</f>
        <v>1.1255129416121312</v>
      </c>
    </row>
    <row r="396" spans="2:3" ht="21" customHeight="1" x14ac:dyDescent="0.2">
      <c r="B396" s="33">
        <v>0.28499999999999998</v>
      </c>
      <c r="C396" s="34">
        <f>IF(B396&lt;0,0,NORMDIST(B396,$C$4*Data!$C$11/Data!$C$13,$C$5*Data!$C$11^0.5/Data!$C$13,0))</f>
        <v>1.1181161183072788</v>
      </c>
    </row>
    <row r="397" spans="2:3" ht="21" customHeight="1" x14ac:dyDescent="0.2">
      <c r="B397" s="33">
        <v>0.28599999999999998</v>
      </c>
      <c r="C397" s="34">
        <f>IF(B397&lt;0,0,NORMDIST(B397,$C$4*Data!$C$11/Data!$C$13,$C$5*Data!$C$11^0.5/Data!$C$13,0))</f>
        <v>1.1107329476743806</v>
      </c>
    </row>
    <row r="398" spans="2:3" ht="21" customHeight="1" x14ac:dyDescent="0.2">
      <c r="B398" s="33">
        <v>0.28699999999999998</v>
      </c>
      <c r="C398" s="34">
        <f>IF(B398&lt;0,0,NORMDIST(B398,$C$4*Data!$C$11/Data!$C$13,$C$5*Data!$C$11^0.5/Data!$C$13,0))</f>
        <v>1.1033638027649935</v>
      </c>
    </row>
    <row r="399" spans="2:3" ht="21" customHeight="1" x14ac:dyDescent="0.2">
      <c r="B399" s="33">
        <v>0.28799999999999998</v>
      </c>
      <c r="C399" s="34">
        <f>IF(B399&lt;0,0,NORMDIST(B399,$C$4*Data!$C$11/Data!$C$13,$C$5*Data!$C$11^0.5/Data!$C$13,0))</f>
        <v>1.096009052841626</v>
      </c>
    </row>
    <row r="400" spans="2:3" ht="21" customHeight="1" x14ac:dyDescent="0.2">
      <c r="B400" s="33">
        <v>0.28899999999999998</v>
      </c>
      <c r="C400" s="34">
        <f>IF(B400&lt;0,0,NORMDIST(B400,$C$4*Data!$C$11/Data!$C$13,$C$5*Data!$C$11^0.5/Data!$C$13,0))</f>
        <v>1.0886690633565435</v>
      </c>
    </row>
    <row r="401" spans="2:3" ht="21" customHeight="1" x14ac:dyDescent="0.2">
      <c r="B401" s="33">
        <v>0.28999999999999998</v>
      </c>
      <c r="C401" s="34">
        <f>IF(B401&lt;0,0,NORMDIST(B401,$C$4*Data!$C$11/Data!$C$13,$C$5*Data!$C$11^0.5/Data!$C$13,0))</f>
        <v>1.0813441959313113</v>
      </c>
    </row>
    <row r="402" spans="2:3" ht="21" customHeight="1" x14ac:dyDescent="0.2">
      <c r="B402" s="33">
        <v>0.29099999999999998</v>
      </c>
      <c r="C402" s="34">
        <f>IF(B402&lt;0,0,NORMDIST(B402,$C$4*Data!$C$11/Data!$C$13,$C$5*Data!$C$11^0.5/Data!$C$13,0))</f>
        <v>1.0740348083370805</v>
      </c>
    </row>
    <row r="403" spans="2:3" ht="21" customHeight="1" x14ac:dyDescent="0.2">
      <c r="B403" s="33">
        <v>0.29199999999999998</v>
      </c>
      <c r="C403" s="34">
        <f>IF(B403&lt;0,0,NORMDIST(B403,$C$4*Data!$C$11/Data!$C$13,$C$5*Data!$C$11^0.5/Data!$C$13,0))</f>
        <v>1.0667412544756021</v>
      </c>
    </row>
    <row r="404" spans="2:3" ht="21" customHeight="1" x14ac:dyDescent="0.2">
      <c r="B404" s="33">
        <v>0.29299999999999998</v>
      </c>
      <c r="C404" s="34">
        <f>IF(B404&lt;0,0,NORMDIST(B404,$C$4*Data!$C$11/Data!$C$13,$C$5*Data!$C$11^0.5/Data!$C$13,0))</f>
        <v>1.0594638843609825</v>
      </c>
    </row>
    <row r="405" spans="2:3" ht="21" customHeight="1" x14ac:dyDescent="0.2">
      <c r="B405" s="33">
        <v>0.29399999999999998</v>
      </c>
      <c r="C405" s="34">
        <f>IF(B405&lt;0,0,NORMDIST(B405,$C$4*Data!$C$11/Data!$C$13,$C$5*Data!$C$11^0.5/Data!$C$13,0))</f>
        <v>1.0522030441021688</v>
      </c>
    </row>
    <row r="406" spans="2:3" ht="21" customHeight="1" x14ac:dyDescent="0.2">
      <c r="B406" s="33">
        <v>0.29499999999999998</v>
      </c>
      <c r="C406" s="34">
        <f>IF(B406&lt;0,0,NORMDIST(B406,$C$4*Data!$C$11/Data!$C$13,$C$5*Data!$C$11^0.5/Data!$C$13,0))</f>
        <v>1.0449590758861684</v>
      </c>
    </row>
    <row r="407" spans="2:3" ht="21" customHeight="1" x14ac:dyDescent="0.2">
      <c r="B407" s="33">
        <v>0.29599999999999999</v>
      </c>
      <c r="C407" s="34">
        <f>IF(B407&lt;0,0,NORMDIST(B407,$C$4*Data!$C$11/Data!$C$13,$C$5*Data!$C$11^0.5/Data!$C$13,0))</f>
        <v>1.0377323179619948</v>
      </c>
    </row>
    <row r="408" spans="2:3" ht="21" customHeight="1" x14ac:dyDescent="0.2">
      <c r="B408" s="33">
        <v>0.29699999999999999</v>
      </c>
      <c r="C408" s="34">
        <f>IF(B408&lt;0,0,NORMDIST(B408,$C$4*Data!$C$11/Data!$C$13,$C$5*Data!$C$11^0.5/Data!$C$13,0))</f>
        <v>1.0305231046253451</v>
      </c>
    </row>
    <row r="409" spans="2:3" ht="21" customHeight="1" x14ac:dyDescent="0.2">
      <c r="B409" s="33">
        <v>0.29799999999999999</v>
      </c>
      <c r="C409" s="34">
        <f>IF(B409&lt;0,0,NORMDIST(B409,$C$4*Data!$C$11/Data!$C$13,$C$5*Data!$C$11^0.5/Data!$C$13,0))</f>
        <v>1.0233317662039998</v>
      </c>
    </row>
    <row r="410" spans="2:3" ht="21" customHeight="1" x14ac:dyDescent="0.2">
      <c r="B410" s="33">
        <v>0.29899999999999999</v>
      </c>
      <c r="C410" s="34">
        <f>IF(B410&lt;0,0,NORMDIST(B410,$C$4*Data!$C$11/Data!$C$13,$C$5*Data!$C$11^0.5/Data!$C$13,0))</f>
        <v>1.0161586290439486</v>
      </c>
    </row>
    <row r="411" spans="2:3" ht="21" customHeight="1" x14ac:dyDescent="0.2">
      <c r="B411" s="33">
        <v>0.3</v>
      </c>
      <c r="C411" s="34">
        <f>IF(B411&lt;0,0,NORMDIST(B411,$C$4*Data!$C$11/Data!$C$13,$C$5*Data!$C$11^0.5/Data!$C$13,0))</f>
        <v>1.0090040154962361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</vt:vector>
  </HeadingPairs>
  <TitlesOfParts>
    <vt:vector size="9" baseType="lpstr">
      <vt:lpstr>Intro</vt:lpstr>
      <vt:lpstr>Data</vt:lpstr>
      <vt:lpstr>1_Perfomance</vt:lpstr>
      <vt:lpstr>2_Decomposition</vt:lpstr>
      <vt:lpstr>3_Sensitivity</vt:lpstr>
      <vt:lpstr>4_Statistical Distribution</vt:lpstr>
      <vt:lpstr>1_Perfomance_Figure</vt:lpstr>
      <vt:lpstr>2_Decomposition_Figure</vt:lpstr>
      <vt:lpstr>4_Statistical Distr._Figure</vt:lpstr>
    </vt:vector>
  </TitlesOfParts>
  <Company>CCF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Longin</dc:creator>
  <cp:lastModifiedBy>office198@macios.ml</cp:lastModifiedBy>
  <cp:lastPrinted>2005-07-07T16:36:28Z</cp:lastPrinted>
  <dcterms:created xsi:type="dcterms:W3CDTF">2003-08-30T20:36:17Z</dcterms:created>
  <dcterms:modified xsi:type="dcterms:W3CDTF">2023-03-15T20:18:04Z</dcterms:modified>
</cp:coreProperties>
</file>