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3"/>
  <workbookPr/>
  <mc:AlternateContent xmlns:mc="http://schemas.openxmlformats.org/markup-compatibility/2006">
    <mc:Choice Requires="x15">
      <x15ac:absPath xmlns:x15ac="http://schemas.microsoft.com/office/spreadsheetml/2010/11/ac" url="/Users/youssef/Downloads/"/>
    </mc:Choice>
  </mc:AlternateContent>
  <xr:revisionPtr revIDLastSave="0" documentId="13_ncr:1_{D3428A1E-BC41-C94A-9EBE-D50A17AAF758}" xr6:coauthVersionLast="47" xr6:coauthVersionMax="47" xr10:uidLastSave="{00000000-0000-0000-0000-000000000000}"/>
  <bookViews>
    <workbookView xWindow="0" yWindow="500" windowWidth="28800" windowHeight="17500" tabRatio="872" xr2:uid="{00000000-000D-0000-FFFF-FFFF00000000}"/>
  </bookViews>
  <sheets>
    <sheet name="data" sheetId="14" r:id="rId1"/>
    <sheet name="Fig Return time series" sheetId="21" r:id="rId2"/>
    <sheet name="Fig Optimal portfolio" sheetId="20" r:id="rId3"/>
  </sheets>
  <definedNames>
    <definedName name="CIQWBGuid" hidden="1">"2cd8126d-26c3-430c-b7fa-a069e3a1fc62"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41666.7099189815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solver_adj" localSheetId="0" hidden="1">data!$K$19</definedName>
    <definedName name="solver_cvg" localSheetId="0" hidden="1">0.0001</definedName>
    <definedName name="solver_drv" localSheetId="0" hidden="1">1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lhs1" localSheetId="0" hidden="1">data!#REF!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0</definedName>
    <definedName name="solver_nwt" localSheetId="0" hidden="1">1</definedName>
    <definedName name="solver_opt" localSheetId="0" hidden="1">data!$E$45</definedName>
    <definedName name="solver_pre" localSheetId="0" hidden="1">0.000001</definedName>
    <definedName name="solver_rbv" localSheetId="0" hidden="1">1</definedName>
    <definedName name="solver_rel1" localSheetId="0" hidden="1">2</definedName>
    <definedName name="solver_rhs1" localSheetId="0" hidden="1">1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1</definedName>
    <definedName name="solver_val" localSheetId="0" hidden="1">0</definedName>
    <definedName name="solver_ver" localSheetId="0" hidden="1">3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7" i="14" l="1"/>
  <c r="E36" i="14"/>
  <c r="F36" i="14" l="1"/>
  <c r="F7" i="14"/>
  <c r="F29" i="14"/>
  <c r="E29" i="14"/>
  <c r="F28" i="14"/>
  <c r="E28" i="14"/>
  <c r="F27" i="14"/>
  <c r="E27" i="14"/>
  <c r="F26" i="14"/>
  <c r="E26" i="14"/>
  <c r="F25" i="14"/>
  <c r="E25" i="14"/>
  <c r="F24" i="14"/>
  <c r="E24" i="14"/>
  <c r="F23" i="14"/>
  <c r="E23" i="14"/>
  <c r="G23" i="14" s="1"/>
  <c r="F22" i="14"/>
  <c r="E22" i="14"/>
  <c r="F21" i="14"/>
  <c r="E21" i="14"/>
  <c r="G21" i="14" s="1"/>
  <c r="F20" i="14"/>
  <c r="E20" i="14"/>
  <c r="F19" i="14"/>
  <c r="E19" i="14"/>
  <c r="G19" i="14" s="1"/>
  <c r="F18" i="14"/>
  <c r="E18" i="14"/>
  <c r="F17" i="14"/>
  <c r="E17" i="14"/>
  <c r="G17" i="14" s="1"/>
  <c r="F16" i="14"/>
  <c r="E16" i="14"/>
  <c r="F15" i="14"/>
  <c r="E15" i="14"/>
  <c r="G15" i="14" s="1"/>
  <c r="F14" i="14"/>
  <c r="E14" i="14"/>
  <c r="F13" i="14"/>
  <c r="E13" i="14"/>
  <c r="G13" i="14" s="1"/>
  <c r="F12" i="14"/>
  <c r="E12" i="14"/>
  <c r="F11" i="14"/>
  <c r="E11" i="14"/>
  <c r="G11" i="14" s="1"/>
  <c r="F10" i="14"/>
  <c r="E10" i="14"/>
  <c r="F9" i="14"/>
  <c r="E9" i="14"/>
  <c r="F8" i="14"/>
  <c r="E8" i="14"/>
  <c r="K7" i="14"/>
  <c r="L7" i="14" s="1"/>
  <c r="E7" i="14"/>
  <c r="G7" i="14" s="1"/>
  <c r="L6" i="14"/>
  <c r="G26" i="14" l="1"/>
  <c r="G9" i="14"/>
  <c r="G8" i="14"/>
  <c r="G12" i="14"/>
  <c r="G14" i="14"/>
  <c r="G16" i="14"/>
  <c r="G18" i="14"/>
  <c r="G20" i="14"/>
  <c r="G22" i="14"/>
  <c r="G24" i="14"/>
  <c r="G28" i="14"/>
  <c r="F40" i="14"/>
  <c r="E40" i="14"/>
  <c r="G25" i="14"/>
  <c r="G29" i="14"/>
  <c r="E41" i="14"/>
  <c r="G27" i="14"/>
  <c r="G10" i="14"/>
  <c r="K8" i="14"/>
  <c r="L8" i="14" s="1"/>
  <c r="F41" i="14"/>
  <c r="E43" i="14"/>
  <c r="F42" i="14"/>
  <c r="E42" i="14"/>
  <c r="E44" i="14"/>
  <c r="K9" i="14" l="1"/>
  <c r="N19" i="14"/>
  <c r="O19" i="14" s="1"/>
  <c r="M19" i="14"/>
  <c r="G41" i="14"/>
  <c r="G42" i="14"/>
  <c r="G40" i="14"/>
  <c r="N7" i="14"/>
  <c r="O7" i="14" s="1"/>
  <c r="N8" i="14"/>
  <c r="O8" i="14" s="1"/>
  <c r="N6" i="14"/>
  <c r="O6" i="14" s="1"/>
  <c r="M6" i="14"/>
  <c r="M8" i="14"/>
  <c r="K10" i="14"/>
  <c r="L9" i="14"/>
  <c r="M9" i="14" s="1"/>
  <c r="M7" i="14"/>
  <c r="E45" i="14" l="1"/>
  <c r="N9" i="14"/>
  <c r="O9" i="14" s="1"/>
  <c r="K11" i="14"/>
  <c r="L10" i="14"/>
  <c r="N10" i="14" s="1"/>
  <c r="O10" i="14" s="1"/>
  <c r="M10" i="14" l="1"/>
  <c r="L11" i="14"/>
  <c r="M11" i="14" s="1"/>
  <c r="K12" i="14"/>
  <c r="N11" i="14" l="1"/>
  <c r="O11" i="14" s="1"/>
  <c r="L12" i="14"/>
  <c r="N12" i="14" s="1"/>
  <c r="O12" i="14" s="1"/>
  <c r="K13" i="14"/>
  <c r="M12" i="14" l="1"/>
  <c r="K14" i="14"/>
  <c r="L13" i="14"/>
  <c r="N13" i="14" s="1"/>
  <c r="O13" i="14" s="1"/>
  <c r="M13" i="14" l="1"/>
  <c r="K15" i="14"/>
  <c r="L14" i="14"/>
  <c r="N14" i="14" s="1"/>
  <c r="O14" i="14" s="1"/>
  <c r="M14" i="14" l="1"/>
  <c r="L15" i="14"/>
  <c r="M15" i="14" s="1"/>
  <c r="K16" i="14"/>
  <c r="N15" i="14" l="1"/>
  <c r="O15" i="14" s="1"/>
  <c r="L16" i="14"/>
  <c r="N16" i="14" s="1"/>
  <c r="O16" i="14" s="1"/>
  <c r="M16" i="14" l="1"/>
</calcChain>
</file>

<file path=xl/sharedStrings.xml><?xml version="1.0" encoding="utf-8"?>
<sst xmlns="http://schemas.openxmlformats.org/spreadsheetml/2006/main" count="41" uniqueCount="36">
  <si>
    <t>Date</t>
  </si>
  <si>
    <t>Portfolio 1</t>
  </si>
  <si>
    <t>Portfolio 2</t>
  </si>
  <si>
    <t>Portfolio 3</t>
  </si>
  <si>
    <t>Portfolio 4</t>
  </si>
  <si>
    <t>Portfolio 5</t>
  </si>
  <si>
    <t>Portfolio 6</t>
  </si>
  <si>
    <t>Portfolio 7</t>
  </si>
  <si>
    <t>Portfolio 8</t>
  </si>
  <si>
    <t>Portfolio 9</t>
  </si>
  <si>
    <t>Portfolio 10</t>
  </si>
  <si>
    <t>Portfolio 11</t>
  </si>
  <si>
    <t>Results</t>
  </si>
  <si>
    <t>Annualized Variance</t>
  </si>
  <si>
    <t xml:space="preserve">Annualized Standard Deviation </t>
  </si>
  <si>
    <t>Correlation</t>
  </si>
  <si>
    <t>Assumptions</t>
  </si>
  <si>
    <t>Mean</t>
  </si>
  <si>
    <t>Annualized Mean Return</t>
  </si>
  <si>
    <t xml:space="preserve">Covariance </t>
  </si>
  <si>
    <t xml:space="preserve">Sharpe Ratio (Optimal Risky Portfolio) </t>
  </si>
  <si>
    <t>Risk-free rate</t>
  </si>
  <si>
    <t>Efficient Frontier Portfolios</t>
  </si>
  <si>
    <t>Beta</t>
  </si>
  <si>
    <t>CML</t>
  </si>
  <si>
    <t>Weight (Stock Apple)</t>
  </si>
  <si>
    <t>Apple</t>
  </si>
  <si>
    <t>CMS</t>
  </si>
  <si>
    <t>Weight (Stock CMS)</t>
  </si>
  <si>
    <t>Optimal portfolio construction</t>
  </si>
  <si>
    <t>Stock price</t>
  </si>
  <si>
    <t>Return</t>
  </si>
  <si>
    <t>Optimal portfolio</t>
  </si>
  <si>
    <t>Optimal Portfolio</t>
  </si>
  <si>
    <t>Variance</t>
  </si>
  <si>
    <t>Standard deviation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</si>
</sst>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(&quot;$&quot;* #,##0.00_);_(&quot;$&quot;* \(#,##0.00\);_(&quot;$&quot;* &quot;-&quot;??_);_(@_)"/>
    <numFmt numFmtId="165" formatCode="#,##0.0000"/>
    <numFmt numFmtId="166" formatCode="0.00000"/>
    <numFmt numFmtId="167" formatCode="0.000"/>
    <numFmt numFmtId="168" formatCode="0.0000000000000000%"/>
  </numFmts>
  <fonts count="24" x14ac:knownFonts="1">
    <font>
      <sz val="11"/>
      <color theme="1"/>
      <name val="Arial Narrow"/>
      <family val="2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u/>
      <sz val="11"/>
      <color theme="10"/>
      <name val="Arial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b/>
      <sz val="12"/>
      <color rgb="FF002060"/>
      <name val="Arial"/>
      <family val="2"/>
    </font>
    <font>
      <sz val="11"/>
      <color theme="1"/>
      <name val="Arial Narrow"/>
      <family val="2"/>
    </font>
    <font>
      <sz val="8"/>
      <name val="Arial Narrow"/>
      <family val="2"/>
    </font>
    <font>
      <b/>
      <sz val="12"/>
      <color theme="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14"/>
      <color rgb="FF002060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D9D9D9"/>
      </patternFill>
    </fill>
    <fill>
      <patternFill patternType="solid">
        <fgColor theme="0" tint="-4.9989318521683403E-2"/>
        <bgColor rgb="FFD9D9D9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1">
    <xf numFmtId="0" fontId="0" fillId="0" borderId="0"/>
    <xf numFmtId="0" fontId="10" fillId="0" borderId="0" applyNumberFormat="0" applyFill="0" applyBorder="0" applyAlignment="0" applyProtection="0"/>
    <xf numFmtId="0" fontId="9" fillId="0" borderId="0"/>
    <xf numFmtId="0" fontId="11" fillId="0" borderId="0" applyNumberFormat="0" applyFill="0" applyBorder="0" applyAlignment="0" applyProtection="0"/>
    <xf numFmtId="0" fontId="12" fillId="0" borderId="0"/>
    <xf numFmtId="164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7" fillId="0" borderId="0"/>
    <xf numFmtId="0" fontId="13" fillId="0" borderId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  <xf numFmtId="9" fontId="15" fillId="0" borderId="0" applyFont="0" applyFill="0" applyBorder="0" applyAlignment="0" applyProtection="0"/>
  </cellStyleXfs>
  <cellXfs count="57">
    <xf numFmtId="0" fontId="0" fillId="0" borderId="0" xfId="0"/>
    <xf numFmtId="0" fontId="18" fillId="2" borderId="0" xfId="19" applyFont="1" applyFill="1" applyAlignment="1">
      <alignment horizontal="center" vertical="center"/>
    </xf>
    <xf numFmtId="14" fontId="18" fillId="2" borderId="0" xfId="19" applyNumberFormat="1" applyFont="1" applyFill="1" applyAlignment="1">
      <alignment horizontal="center" vertical="center"/>
    </xf>
    <xf numFmtId="2" fontId="19" fillId="2" borderId="0" xfId="19" applyNumberFormat="1" applyFont="1" applyFill="1" applyAlignment="1">
      <alignment horizontal="center" vertical="center"/>
    </xf>
    <xf numFmtId="0" fontId="19" fillId="2" borderId="0" xfId="19" applyFont="1" applyFill="1" applyAlignment="1">
      <alignment horizontal="center" vertical="center"/>
    </xf>
    <xf numFmtId="0" fontId="14" fillId="2" borderId="0" xfId="19" applyFont="1" applyFill="1" applyAlignment="1">
      <alignment horizontal="center" vertical="center"/>
    </xf>
    <xf numFmtId="9" fontId="14" fillId="2" borderId="0" xfId="19" applyNumberFormat="1" applyFont="1" applyFill="1" applyAlignment="1">
      <alignment horizontal="center" vertical="center"/>
    </xf>
    <xf numFmtId="10" fontId="14" fillId="2" borderId="0" xfId="19" applyNumberFormat="1" applyFont="1" applyFill="1" applyAlignment="1">
      <alignment horizontal="center" vertical="center"/>
    </xf>
    <xf numFmtId="9" fontId="19" fillId="2" borderId="0" xfId="19" applyNumberFormat="1" applyFont="1" applyFill="1" applyAlignment="1">
      <alignment horizontal="center" vertical="center"/>
    </xf>
    <xf numFmtId="10" fontId="14" fillId="4" borderId="0" xfId="19" applyNumberFormat="1" applyFont="1" applyFill="1" applyAlignment="1">
      <alignment horizontal="center" vertical="center"/>
    </xf>
    <xf numFmtId="165" fontId="14" fillId="4" borderId="0" xfId="19" applyNumberFormat="1" applyFont="1" applyFill="1" applyAlignment="1">
      <alignment horizontal="center" vertical="center"/>
    </xf>
    <xf numFmtId="167" fontId="14" fillId="4" borderId="0" xfId="19" applyNumberFormat="1" applyFont="1" applyFill="1" applyAlignment="1">
      <alignment horizontal="center" vertical="center"/>
    </xf>
    <xf numFmtId="2" fontId="14" fillId="4" borderId="0" xfId="19" applyNumberFormat="1" applyFont="1" applyFill="1" applyAlignment="1">
      <alignment horizontal="center" vertical="center"/>
    </xf>
    <xf numFmtId="2" fontId="14" fillId="2" borderId="0" xfId="19" applyNumberFormat="1" applyFont="1" applyFill="1" applyAlignment="1">
      <alignment horizontal="center" vertical="center"/>
    </xf>
    <xf numFmtId="9" fontId="18" fillId="2" borderId="0" xfId="20" applyFont="1" applyFill="1" applyBorder="1" applyAlignment="1">
      <alignment horizontal="center" vertical="center"/>
    </xf>
    <xf numFmtId="10" fontId="19" fillId="2" borderId="0" xfId="19" applyNumberFormat="1" applyFont="1" applyFill="1" applyAlignment="1">
      <alignment horizontal="center" vertical="center"/>
    </xf>
    <xf numFmtId="9" fontId="18" fillId="2" borderId="0" xfId="19" applyNumberFormat="1" applyFont="1" applyFill="1" applyAlignment="1">
      <alignment horizontal="center" vertical="center"/>
    </xf>
    <xf numFmtId="0" fontId="18" fillId="2" borderId="1" xfId="16" applyFont="1" applyFill="1" applyBorder="1" applyAlignment="1">
      <alignment horizontal="center" vertical="center"/>
    </xf>
    <xf numFmtId="0" fontId="18" fillId="2" borderId="1" xfId="16" applyFont="1" applyFill="1" applyBorder="1" applyAlignment="1">
      <alignment horizontal="center" vertical="center" wrapText="1"/>
    </xf>
    <xf numFmtId="0" fontId="18" fillId="2" borderId="1" xfId="19" applyFont="1" applyFill="1" applyBorder="1" applyAlignment="1">
      <alignment horizontal="center" vertical="center"/>
    </xf>
    <xf numFmtId="0" fontId="18" fillId="2" borderId="1" xfId="19" applyFont="1" applyFill="1" applyBorder="1" applyAlignment="1">
      <alignment horizontal="center" vertical="center" wrapText="1"/>
    </xf>
    <xf numFmtId="0" fontId="18" fillId="2" borderId="3" xfId="19" applyFont="1" applyFill="1" applyBorder="1" applyAlignment="1">
      <alignment horizontal="center" vertical="center"/>
    </xf>
    <xf numFmtId="167" fontId="14" fillId="2" borderId="0" xfId="19" applyNumberFormat="1" applyFont="1" applyFill="1" applyAlignment="1">
      <alignment horizontal="center" vertical="center"/>
    </xf>
    <xf numFmtId="0" fontId="18" fillId="2" borderId="0" xfId="19" applyFont="1" applyFill="1" applyAlignment="1">
      <alignment horizontal="center" vertical="center" wrapText="1"/>
    </xf>
    <xf numFmtId="2" fontId="18" fillId="2" borderId="0" xfId="20" applyNumberFormat="1" applyFont="1" applyFill="1" applyAlignment="1">
      <alignment horizontal="center" vertical="center"/>
    </xf>
    <xf numFmtId="0" fontId="21" fillId="4" borderId="0" xfId="19" applyFont="1" applyFill="1" applyAlignment="1">
      <alignment horizontal="left" vertical="center"/>
    </xf>
    <xf numFmtId="0" fontId="17" fillId="2" borderId="0" xfId="19" applyFont="1" applyFill="1" applyAlignment="1">
      <alignment horizontal="center" vertical="center"/>
    </xf>
    <xf numFmtId="0" fontId="22" fillId="2" borderId="0" xfId="19" applyFont="1" applyFill="1" applyAlignment="1">
      <alignment horizontal="center" vertical="center"/>
    </xf>
    <xf numFmtId="0" fontId="19" fillId="2" borderId="1" xfId="19" applyFont="1" applyFill="1" applyBorder="1" applyAlignment="1">
      <alignment horizontal="center" vertical="center"/>
    </xf>
    <xf numFmtId="168" fontId="18" fillId="2" borderId="0" xfId="19" applyNumberFormat="1" applyFont="1" applyFill="1" applyAlignment="1">
      <alignment horizontal="center" vertical="center"/>
    </xf>
    <xf numFmtId="0" fontId="18" fillId="2" borderId="4" xfId="19" applyFont="1" applyFill="1" applyBorder="1" applyAlignment="1">
      <alignment horizontal="center" vertical="center"/>
    </xf>
    <xf numFmtId="4" fontId="18" fillId="2" borderId="6" xfId="19" applyNumberFormat="1" applyFont="1" applyFill="1" applyBorder="1" applyAlignment="1">
      <alignment horizontal="center" vertical="center"/>
    </xf>
    <xf numFmtId="4" fontId="18" fillId="2" borderId="0" xfId="19" applyNumberFormat="1" applyFont="1" applyFill="1" applyAlignment="1">
      <alignment horizontal="center" vertical="center"/>
    </xf>
    <xf numFmtId="166" fontId="18" fillId="2" borderId="6" xfId="19" applyNumberFormat="1" applyFont="1" applyFill="1" applyBorder="1" applyAlignment="1">
      <alignment horizontal="center" vertical="center"/>
    </xf>
    <xf numFmtId="166" fontId="18" fillId="2" borderId="0" xfId="19" applyNumberFormat="1" applyFont="1" applyFill="1" applyAlignment="1">
      <alignment horizontal="center" vertical="center"/>
    </xf>
    <xf numFmtId="0" fontId="18" fillId="2" borderId="6" xfId="19" applyFont="1" applyFill="1" applyBorder="1" applyAlignment="1">
      <alignment horizontal="center" vertical="center"/>
    </xf>
    <xf numFmtId="0" fontId="21" fillId="3" borderId="0" xfId="19" applyFont="1" applyFill="1" applyAlignment="1">
      <alignment horizontal="center" vertical="center"/>
    </xf>
    <xf numFmtId="0" fontId="21" fillId="4" borderId="0" xfId="19" applyFont="1" applyFill="1" applyAlignment="1">
      <alignment horizontal="center" vertical="center"/>
    </xf>
    <xf numFmtId="0" fontId="21" fillId="2" borderId="0" xfId="19" applyFont="1" applyFill="1" applyAlignment="1">
      <alignment horizontal="center" vertical="center"/>
    </xf>
    <xf numFmtId="0" fontId="18" fillId="2" borderId="0" xfId="19" applyFont="1" applyFill="1" applyAlignment="1">
      <alignment horizontal="left" vertical="center"/>
    </xf>
    <xf numFmtId="0" fontId="19" fillId="2" borderId="1" xfId="19" applyFont="1" applyFill="1" applyBorder="1" applyAlignment="1">
      <alignment horizontal="left" vertical="center"/>
    </xf>
    <xf numFmtId="0" fontId="19" fillId="2" borderId="2" xfId="19" applyFont="1" applyFill="1" applyBorder="1" applyAlignment="1">
      <alignment horizontal="left" vertical="center"/>
    </xf>
    <xf numFmtId="0" fontId="18" fillId="2" borderId="5" xfId="19" applyFont="1" applyFill="1" applyBorder="1" applyAlignment="1">
      <alignment horizontal="left" vertical="center"/>
    </xf>
    <xf numFmtId="0" fontId="20" fillId="3" borderId="0" xfId="19" applyFont="1" applyFill="1" applyAlignment="1">
      <alignment horizontal="left" vertical="center"/>
    </xf>
    <xf numFmtId="9" fontId="20" fillId="3" borderId="0" xfId="19" applyNumberFormat="1" applyFont="1" applyFill="1" applyAlignment="1">
      <alignment horizontal="center" vertical="center"/>
    </xf>
    <xf numFmtId="0" fontId="19" fillId="2" borderId="5" xfId="19" applyFont="1" applyFill="1" applyBorder="1" applyAlignment="1">
      <alignment horizontal="left" vertical="center"/>
    </xf>
    <xf numFmtId="0" fontId="19" fillId="2" borderId="7" xfId="19" applyFont="1" applyFill="1" applyBorder="1" applyAlignment="1">
      <alignment horizontal="left" vertical="center"/>
    </xf>
    <xf numFmtId="2" fontId="19" fillId="2" borderId="1" xfId="19" applyNumberFormat="1" applyFont="1" applyFill="1" applyBorder="1" applyAlignment="1">
      <alignment horizontal="center" vertical="center"/>
    </xf>
    <xf numFmtId="0" fontId="18" fillId="2" borderId="8" xfId="19" applyFont="1" applyFill="1" applyBorder="1" applyAlignment="1">
      <alignment horizontal="center" vertical="center"/>
    </xf>
    <xf numFmtId="0" fontId="18" fillId="2" borderId="0" xfId="16" applyFont="1" applyFill="1" applyAlignment="1">
      <alignment horizontal="center" vertical="center" wrapText="1"/>
    </xf>
    <xf numFmtId="2" fontId="23" fillId="2" borderId="0" xfId="19" applyNumberFormat="1" applyFont="1" applyFill="1" applyAlignment="1">
      <alignment horizontal="center" vertical="center"/>
    </xf>
    <xf numFmtId="0" fontId="23" fillId="2" borderId="0" xfId="19" applyFont="1" applyFill="1" applyAlignment="1">
      <alignment horizontal="center" vertical="center"/>
    </xf>
    <xf numFmtId="10" fontId="23" fillId="2" borderId="0" xfId="19" applyNumberFormat="1" applyFont="1" applyFill="1" applyAlignment="1">
      <alignment horizontal="center" vertical="center"/>
    </xf>
    <xf numFmtId="9" fontId="23" fillId="2" borderId="0" xfId="19" applyNumberFormat="1" applyFont="1" applyFill="1" applyAlignment="1">
      <alignment horizontal="center" vertical="center"/>
    </xf>
    <xf numFmtId="0" fontId="18" fillId="2" borderId="0" xfId="19" applyFont="1" applyFill="1" applyAlignment="1">
      <alignment horizontal="center" vertical="center" wrapText="1"/>
    </xf>
    <xf numFmtId="0" fontId="18" fillId="2" borderId="1" xfId="19" applyFont="1" applyFill="1" applyBorder="1" applyAlignment="1">
      <alignment horizontal="center" vertical="center"/>
    </xf>
    <xf numFmtId="0" fontId="19" fillId="2" borderId="0" xfId="19" applyFont="1" applyFill="1" applyAlignment="1">
      <alignment horizontal="center" vertical="center"/>
    </xf>
  </cellXfs>
  <cellStyles count="21">
    <cellStyle name="Comma 2" xfId="7" xr:uid="{4B077D12-3928-4600-A400-DAFE7C142FC5}"/>
    <cellStyle name="Comma 3" xfId="13" xr:uid="{75A8B7BD-1559-4D80-BA98-39056F8501E2}"/>
    <cellStyle name="Currency 2" xfId="5" xr:uid="{94FA024F-B916-408B-8C26-266C30588648}"/>
    <cellStyle name="Hyperlink 2 2" xfId="3" xr:uid="{5D7F0286-A486-4255-88A6-CC974082901D}"/>
    <cellStyle name="Hyperlink 3" xfId="1" xr:uid="{00000000-0005-0000-0000-000002000000}"/>
    <cellStyle name="Normal" xfId="0" builtinId="0"/>
    <cellStyle name="Normal 10" xfId="19" xr:uid="{88EEB213-2EE5-4A4A-99EC-417284D8AEA6}"/>
    <cellStyle name="Normal 2" xfId="4" xr:uid="{C8B3C472-5BD2-4D8A-84EF-2D0D0EC7CCA8}"/>
    <cellStyle name="Normal 2 2" xfId="11" xr:uid="{E56A871B-DB3F-48BB-A6F8-315455780624}"/>
    <cellStyle name="Normal 2 2 2" xfId="2" xr:uid="{EB4610B0-F08F-4ACB-854F-11FB6CF4D53B}"/>
    <cellStyle name="Normal 3" xfId="8" xr:uid="{BB80F1F3-9922-4059-BF83-BD44F7EAFF68}"/>
    <cellStyle name="Normal 4" xfId="10" xr:uid="{9EB811E6-5512-4ED7-A50B-9D8116E353D7}"/>
    <cellStyle name="Normal 5" xfId="12" xr:uid="{981B933F-09D1-4707-8F26-1C8B89344D55}"/>
    <cellStyle name="Normal 6" xfId="15" xr:uid="{F43A0CC1-8C46-468E-86F0-823952F2F257}"/>
    <cellStyle name="Normal 7" xfId="16" xr:uid="{F486E122-D476-4E2B-BF88-F2BA6DD35405}"/>
    <cellStyle name="Normal 8" xfId="17" xr:uid="{4D2347C5-9769-4ED6-B761-ECCB4BD12C68}"/>
    <cellStyle name="Normal 9" xfId="18" xr:uid="{FF7D6839-EC32-49DF-80EC-0F8A99236A49}"/>
    <cellStyle name="Per cent" xfId="20" builtinId="5"/>
    <cellStyle name="Percent 2" xfId="6" xr:uid="{9E2C98EB-5F37-4587-8FEB-4069EA2B93AB}"/>
    <cellStyle name="Percent 3" xfId="9" xr:uid="{1944379E-E72C-44AB-B7CA-2698D4587175}"/>
    <cellStyle name="Percent 4" xfId="14" xr:uid="{7FD9AD31-1D22-435C-A305-4FBABA414F98}"/>
  </cellStyles>
  <dxfs count="0"/>
  <tableStyles count="0" defaultTableStyle="TableStyleMedium2" defaultPivotStyle="PivotStyleLight16"/>
  <colors>
    <mruColors>
      <color rgb="FF0000FF"/>
      <color rgb="FF0073B0"/>
      <color rgb="FF132E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GB" sz="1600" b="1"/>
              <a:t>Apple and CMS Energy corporation return</a:t>
            </a:r>
          </a:p>
          <a:p>
            <a:pPr>
              <a:defRPr sz="1600" b="1"/>
            </a:pPr>
            <a:r>
              <a:rPr lang="en-GB" sz="1200" b="0"/>
              <a:t>(2 year historical data, Data: Bloomberg)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data!$E$5</c:f>
              <c:strCache>
                <c:ptCount val="1"/>
                <c:pt idx="0">
                  <c:v>Apple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cat>
            <c:numRef>
              <c:f>data!$B$6:$B$29</c:f>
              <c:numCache>
                <c:formatCode>m/d/yy</c:formatCode>
                <c:ptCount val="24"/>
                <c:pt idx="0">
                  <c:v>43282</c:v>
                </c:pt>
                <c:pt idx="1">
                  <c:v>43313</c:v>
                </c:pt>
                <c:pt idx="2">
                  <c:v>43344</c:v>
                </c:pt>
                <c:pt idx="3">
                  <c:v>43374</c:v>
                </c:pt>
                <c:pt idx="4">
                  <c:v>43405</c:v>
                </c:pt>
                <c:pt idx="5">
                  <c:v>43435</c:v>
                </c:pt>
                <c:pt idx="6">
                  <c:v>43466</c:v>
                </c:pt>
                <c:pt idx="7">
                  <c:v>43497</c:v>
                </c:pt>
                <c:pt idx="8">
                  <c:v>43525</c:v>
                </c:pt>
                <c:pt idx="9">
                  <c:v>43556</c:v>
                </c:pt>
                <c:pt idx="10">
                  <c:v>43586</c:v>
                </c:pt>
                <c:pt idx="11">
                  <c:v>43617</c:v>
                </c:pt>
                <c:pt idx="12">
                  <c:v>43647</c:v>
                </c:pt>
                <c:pt idx="13">
                  <c:v>43678</c:v>
                </c:pt>
                <c:pt idx="14">
                  <c:v>43709</c:v>
                </c:pt>
                <c:pt idx="15">
                  <c:v>43739</c:v>
                </c:pt>
                <c:pt idx="16">
                  <c:v>43770</c:v>
                </c:pt>
                <c:pt idx="17">
                  <c:v>43800</c:v>
                </c:pt>
                <c:pt idx="18">
                  <c:v>43831</c:v>
                </c:pt>
                <c:pt idx="19">
                  <c:v>43862</c:v>
                </c:pt>
                <c:pt idx="20">
                  <c:v>43891</c:v>
                </c:pt>
                <c:pt idx="21">
                  <c:v>43922</c:v>
                </c:pt>
                <c:pt idx="22">
                  <c:v>43952</c:v>
                </c:pt>
                <c:pt idx="23">
                  <c:v>43983</c:v>
                </c:pt>
              </c:numCache>
            </c:numRef>
          </c:cat>
          <c:val>
            <c:numRef>
              <c:f>data!$E$6:$E$29</c:f>
              <c:numCache>
                <c:formatCode>0.00%</c:formatCode>
                <c:ptCount val="24"/>
                <c:pt idx="1">
                  <c:v>0.19622682720444759</c:v>
                </c:pt>
                <c:pt idx="2">
                  <c:v>-4.8248927535856322E-3</c:v>
                </c:pt>
                <c:pt idx="3">
                  <c:v>-3.0477547324686372E-2</c:v>
                </c:pt>
                <c:pt idx="4">
                  <c:v>-0.18404456836166375</c:v>
                </c:pt>
                <c:pt idx="5">
                  <c:v>-0.11361639714656881</c:v>
                </c:pt>
                <c:pt idx="6">
                  <c:v>5.5153874550642197E-2</c:v>
                </c:pt>
                <c:pt idx="7">
                  <c:v>4.0314950557539364E-2</c:v>
                </c:pt>
                <c:pt idx="8">
                  <c:v>0.10173064352449257</c:v>
                </c:pt>
                <c:pt idx="9">
                  <c:v>5.6435885958143278E-2</c:v>
                </c:pt>
                <c:pt idx="10">
                  <c:v>-0.1275726735210978</c:v>
                </c:pt>
                <c:pt idx="11">
                  <c:v>0.13487281659341685</c:v>
                </c:pt>
                <c:pt idx="12">
                  <c:v>7.6394552327536933E-2</c:v>
                </c:pt>
                <c:pt idx="13">
                  <c:v>-2.0184006971068418E-2</c:v>
                </c:pt>
                <c:pt idx="14">
                  <c:v>7.7038226787132638E-2</c:v>
                </c:pt>
                <c:pt idx="15">
                  <c:v>0.11068450023615496</c:v>
                </c:pt>
                <c:pt idx="16">
                  <c:v>7.4328755567582144E-2</c:v>
                </c:pt>
                <c:pt idx="17">
                  <c:v>0.1020825845678084</c:v>
                </c:pt>
                <c:pt idx="18">
                  <c:v>5.4010012412648571E-2</c:v>
                </c:pt>
                <c:pt idx="19">
                  <c:v>-0.11679759702297055</c:v>
                </c:pt>
                <c:pt idx="20">
                  <c:v>-6.7553694424712013E-2</c:v>
                </c:pt>
                <c:pt idx="21">
                  <c:v>0.15537375347169718</c:v>
                </c:pt>
                <c:pt idx="22">
                  <c:v>8.2164721484130607E-2</c:v>
                </c:pt>
                <c:pt idx="23">
                  <c:v>0.15049222872477344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86-F549-8540-CF4D27DF223B}"/>
            </c:ext>
          </c:extLst>
        </c:ser>
        <c:ser>
          <c:idx val="1"/>
          <c:order val="1"/>
          <c:tx>
            <c:strRef>
              <c:f>data!$F$5</c:f>
              <c:strCache>
                <c:ptCount val="1"/>
                <c:pt idx="0">
                  <c:v>CMS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numRef>
              <c:f>data!$B$6:$B$29</c:f>
              <c:numCache>
                <c:formatCode>m/d/yy</c:formatCode>
                <c:ptCount val="24"/>
                <c:pt idx="0">
                  <c:v>43282</c:v>
                </c:pt>
                <c:pt idx="1">
                  <c:v>43313</c:v>
                </c:pt>
                <c:pt idx="2">
                  <c:v>43344</c:v>
                </c:pt>
                <c:pt idx="3">
                  <c:v>43374</c:v>
                </c:pt>
                <c:pt idx="4">
                  <c:v>43405</c:v>
                </c:pt>
                <c:pt idx="5">
                  <c:v>43435</c:v>
                </c:pt>
                <c:pt idx="6">
                  <c:v>43466</c:v>
                </c:pt>
                <c:pt idx="7">
                  <c:v>43497</c:v>
                </c:pt>
                <c:pt idx="8">
                  <c:v>43525</c:v>
                </c:pt>
                <c:pt idx="9">
                  <c:v>43556</c:v>
                </c:pt>
                <c:pt idx="10">
                  <c:v>43586</c:v>
                </c:pt>
                <c:pt idx="11">
                  <c:v>43617</c:v>
                </c:pt>
                <c:pt idx="12">
                  <c:v>43647</c:v>
                </c:pt>
                <c:pt idx="13">
                  <c:v>43678</c:v>
                </c:pt>
                <c:pt idx="14">
                  <c:v>43709</c:v>
                </c:pt>
                <c:pt idx="15">
                  <c:v>43739</c:v>
                </c:pt>
                <c:pt idx="16">
                  <c:v>43770</c:v>
                </c:pt>
                <c:pt idx="17">
                  <c:v>43800</c:v>
                </c:pt>
                <c:pt idx="18">
                  <c:v>43831</c:v>
                </c:pt>
                <c:pt idx="19">
                  <c:v>43862</c:v>
                </c:pt>
                <c:pt idx="20">
                  <c:v>43891</c:v>
                </c:pt>
                <c:pt idx="21">
                  <c:v>43922</c:v>
                </c:pt>
                <c:pt idx="22">
                  <c:v>43952</c:v>
                </c:pt>
                <c:pt idx="23">
                  <c:v>43983</c:v>
                </c:pt>
              </c:numCache>
            </c:numRef>
          </c:cat>
          <c:val>
            <c:numRef>
              <c:f>data!$F$6:$F$29</c:f>
              <c:numCache>
                <c:formatCode>0.00%</c:formatCode>
                <c:ptCount val="24"/>
                <c:pt idx="1">
                  <c:v>1.8618280495783023E-2</c:v>
                </c:pt>
                <c:pt idx="2">
                  <c:v>2.6255970094366493E-3</c:v>
                </c:pt>
                <c:pt idx="3">
                  <c:v>1.0612241960185686E-2</c:v>
                </c:pt>
                <c:pt idx="4">
                  <c:v>5.1898230867548883E-2</c:v>
                </c:pt>
                <c:pt idx="5">
                  <c:v>-3.9900977573007874E-2</c:v>
                </c:pt>
                <c:pt idx="6">
                  <c:v>5.01509943797534E-2</c:v>
                </c:pt>
                <c:pt idx="7">
                  <c:v>5.1171322291039614E-2</c:v>
                </c:pt>
                <c:pt idx="8">
                  <c:v>2.0956012315558631E-2</c:v>
                </c:pt>
                <c:pt idx="9">
                  <c:v>1.7995915230730275E-4</c:v>
                </c:pt>
                <c:pt idx="10">
                  <c:v>1.0081068942597395E-2</c:v>
                </c:pt>
                <c:pt idx="11">
                  <c:v>3.9319891827776683E-2</c:v>
                </c:pt>
                <c:pt idx="12">
                  <c:v>5.3531692141304821E-3</c:v>
                </c:pt>
                <c:pt idx="13">
                  <c:v>8.2961111604580987E-2</c:v>
                </c:pt>
                <c:pt idx="14">
                  <c:v>2.0991017184628966E-2</c:v>
                </c:pt>
                <c:pt idx="15">
                  <c:v>-4.6919441412108853E-4</c:v>
                </c:pt>
                <c:pt idx="16">
                  <c:v>-3.5206003214860948E-2</c:v>
                </c:pt>
                <c:pt idx="17">
                  <c:v>2.5122340864833226E-2</c:v>
                </c:pt>
                <c:pt idx="18">
                  <c:v>9.0229222699250836E-2</c:v>
                </c:pt>
                <c:pt idx="19">
                  <c:v>-0.11808499798399108</c:v>
                </c:pt>
                <c:pt idx="20">
                  <c:v>-2.1762591486123497E-2</c:v>
                </c:pt>
                <c:pt idx="21">
                  <c:v>-2.8255335379918797E-2</c:v>
                </c:pt>
                <c:pt idx="22">
                  <c:v>2.6099163341184419E-2</c:v>
                </c:pt>
                <c:pt idx="23">
                  <c:v>4.7727023467924188E-3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186-F549-8540-CF4D27DF22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3909615"/>
        <c:axId val="62818847"/>
      </c:barChart>
      <c:dateAx>
        <c:axId val="63909615"/>
        <c:scaling>
          <c:orientation val="minMax"/>
        </c:scaling>
        <c:delete val="0"/>
        <c:axPos val="b"/>
        <c:numFmt formatCode="m/d/yy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818847"/>
        <c:crosses val="autoZero"/>
        <c:auto val="1"/>
        <c:lblOffset val="100"/>
        <c:baseTimeUnit val="months"/>
      </c:dateAx>
      <c:valAx>
        <c:axId val="628188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9096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400">
          <a:solidFill>
            <a:schemeClr val="tx1"/>
          </a:solidFill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Optimal portfolio: 2-asset case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547817905042428"/>
          <c:y val="0.11722523378045081"/>
          <c:w val="0.83004528043510561"/>
          <c:h val="0.69754184307363609"/>
        </c:manualLayout>
      </c:layout>
      <c:scatterChart>
        <c:scatterStyle val="smoothMarker"/>
        <c:varyColors val="0"/>
        <c:ser>
          <c:idx val="4"/>
          <c:order val="0"/>
          <c:tx>
            <c:strRef>
              <c:f>data!$J$4:$O$4</c:f>
              <c:strCache>
                <c:ptCount val="1"/>
                <c:pt idx="0">
                  <c:v>Efficient Frontier Portfolios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none"/>
          </c:marker>
          <c:dPt>
            <c:idx val="3"/>
            <c:bubble3D val="0"/>
            <c:spPr>
              <a:ln w="38100">
                <a:solidFill>
                  <a:schemeClr val="tx2">
                    <a:alpha val="9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A-4254-4780-A3C5-6A3394C81AA2}"/>
              </c:ext>
            </c:extLst>
          </c:dPt>
          <c:xVal>
            <c:numRef>
              <c:f>data!$O$7:$O$16</c:f>
              <c:numCache>
                <c:formatCode>0.00%</c:formatCode>
                <c:ptCount val="10"/>
                <c:pt idx="0">
                  <c:v>0.14731074472484837</c:v>
                </c:pt>
                <c:pt idx="1">
                  <c:v>0.15141533549371225</c:v>
                </c:pt>
                <c:pt idx="2">
                  <c:v>0.16330055708916208</c:v>
                </c:pt>
                <c:pt idx="3">
                  <c:v>0.18144382017655267</c:v>
                </c:pt>
                <c:pt idx="4">
                  <c:v>0.20418366150739123</c:v>
                </c:pt>
                <c:pt idx="5">
                  <c:v>0.23016167184077785</c:v>
                </c:pt>
                <c:pt idx="6">
                  <c:v>0.25840306219971959</c:v>
                </c:pt>
                <c:pt idx="7">
                  <c:v>0.28824331689653387</c:v>
                </c:pt>
                <c:pt idx="8">
                  <c:v>0.31923439151900973</c:v>
                </c:pt>
                <c:pt idx="9">
                  <c:v>0.35107165014165181</c:v>
                </c:pt>
              </c:numCache>
            </c:numRef>
          </c:xVal>
          <c:yVal>
            <c:numRef>
              <c:f>data!$M$7:$M$16</c:f>
              <c:numCache>
                <c:formatCode>0.00%</c:formatCode>
                <c:ptCount val="10"/>
                <c:pt idx="0">
                  <c:v>0.16744706058000422</c:v>
                </c:pt>
                <c:pt idx="1">
                  <c:v>0.19534808997112221</c:v>
                </c:pt>
                <c:pt idx="2">
                  <c:v>0.22324911936224018</c:v>
                </c:pt>
                <c:pt idx="3">
                  <c:v>0.25115014875335817</c:v>
                </c:pt>
                <c:pt idx="4">
                  <c:v>0.27905117814447611</c:v>
                </c:pt>
                <c:pt idx="5">
                  <c:v>0.3069522075355941</c:v>
                </c:pt>
                <c:pt idx="6">
                  <c:v>0.33485323692671209</c:v>
                </c:pt>
                <c:pt idx="7">
                  <c:v>0.36275426631783003</c:v>
                </c:pt>
                <c:pt idx="8">
                  <c:v>0.39065529570894802</c:v>
                </c:pt>
                <c:pt idx="9">
                  <c:v>0.41855632510006596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9-4254-4780-A3C5-6A3394C81AA2}"/>
            </c:ext>
          </c:extLst>
        </c:ser>
        <c:ser>
          <c:idx val="5"/>
          <c:order val="1"/>
          <c:tx>
            <c:v>Optimal portfolio</c:v>
          </c:tx>
          <c:spPr>
            <a:ln w="19050">
              <a:noFill/>
            </a:ln>
          </c:spPr>
          <c:marker>
            <c:symbol val="none"/>
          </c:marker>
          <c:xVal>
            <c:numRef>
              <c:f>data!$O$19</c:f>
              <c:numCache>
                <c:formatCode>0.00%</c:formatCode>
                <c:ptCount val="1"/>
                <c:pt idx="0">
                  <c:v>0.19233336626013151</c:v>
                </c:pt>
              </c:numCache>
            </c:numRef>
          </c:xVal>
          <c:yVal>
            <c:numRef>
              <c:f>data!$M$19</c:f>
              <c:numCache>
                <c:formatCode>0.00%</c:formatCode>
                <c:ptCount val="1"/>
                <c:pt idx="0">
                  <c:v>0.26510066344891714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B-4254-4780-A3C5-6A3394C81AA2}"/>
            </c:ext>
          </c:extLst>
        </c:ser>
        <c:ser>
          <c:idx val="6"/>
          <c:order val="2"/>
          <c:tx>
            <c:strRef>
              <c:f>data!$J$4:$O$4</c:f>
              <c:strCache>
                <c:ptCount val="1"/>
                <c:pt idx="0">
                  <c:v>Efficient Frontier Portfolios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none"/>
          </c:marker>
          <c:dPt>
            <c:idx val="3"/>
            <c:bubble3D val="0"/>
            <c:spPr>
              <a:ln w="38100">
                <a:solidFill>
                  <a:schemeClr val="tx2">
                    <a:alpha val="9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D-4254-4780-A3C5-6A3394C81AA2}"/>
              </c:ext>
            </c:extLst>
          </c:dPt>
          <c:xVal>
            <c:numRef>
              <c:f>data!$O$7:$O$16</c:f>
              <c:numCache>
                <c:formatCode>0.00%</c:formatCode>
                <c:ptCount val="10"/>
                <c:pt idx="0">
                  <c:v>0.14731074472484837</c:v>
                </c:pt>
                <c:pt idx="1">
                  <c:v>0.15141533549371225</c:v>
                </c:pt>
                <c:pt idx="2">
                  <c:v>0.16330055708916208</c:v>
                </c:pt>
                <c:pt idx="3">
                  <c:v>0.18144382017655267</c:v>
                </c:pt>
                <c:pt idx="4">
                  <c:v>0.20418366150739123</c:v>
                </c:pt>
                <c:pt idx="5">
                  <c:v>0.23016167184077785</c:v>
                </c:pt>
                <c:pt idx="6">
                  <c:v>0.25840306219971959</c:v>
                </c:pt>
                <c:pt idx="7">
                  <c:v>0.28824331689653387</c:v>
                </c:pt>
                <c:pt idx="8">
                  <c:v>0.31923439151900973</c:v>
                </c:pt>
                <c:pt idx="9">
                  <c:v>0.35107165014165181</c:v>
                </c:pt>
              </c:numCache>
            </c:numRef>
          </c:xVal>
          <c:yVal>
            <c:numRef>
              <c:f>data!$M$7:$M$16</c:f>
              <c:numCache>
                <c:formatCode>0.00%</c:formatCode>
                <c:ptCount val="10"/>
                <c:pt idx="0">
                  <c:v>0.16744706058000422</c:v>
                </c:pt>
                <c:pt idx="1">
                  <c:v>0.19534808997112221</c:v>
                </c:pt>
                <c:pt idx="2">
                  <c:v>0.22324911936224018</c:v>
                </c:pt>
                <c:pt idx="3">
                  <c:v>0.25115014875335817</c:v>
                </c:pt>
                <c:pt idx="4">
                  <c:v>0.27905117814447611</c:v>
                </c:pt>
                <c:pt idx="5">
                  <c:v>0.3069522075355941</c:v>
                </c:pt>
                <c:pt idx="6">
                  <c:v>0.33485323692671209</c:v>
                </c:pt>
                <c:pt idx="7">
                  <c:v>0.36275426631783003</c:v>
                </c:pt>
                <c:pt idx="8">
                  <c:v>0.39065529570894802</c:v>
                </c:pt>
                <c:pt idx="9">
                  <c:v>0.41855632510006596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C-4254-4780-A3C5-6A3394C81AA2}"/>
            </c:ext>
          </c:extLst>
        </c:ser>
        <c:ser>
          <c:idx val="7"/>
          <c:order val="3"/>
          <c:tx>
            <c:v>Optimal portfolio</c:v>
          </c:tx>
          <c:spPr>
            <a:ln w="19050">
              <a:noFill/>
            </a:ln>
          </c:spPr>
          <c:marker>
            <c:symbol val="none"/>
          </c:marker>
          <c:xVal>
            <c:numRef>
              <c:f>data!$O$19</c:f>
              <c:numCache>
                <c:formatCode>0.00%</c:formatCode>
                <c:ptCount val="1"/>
                <c:pt idx="0">
                  <c:v>0.19233336626013151</c:v>
                </c:pt>
              </c:numCache>
            </c:numRef>
          </c:xVal>
          <c:yVal>
            <c:numRef>
              <c:f>data!$M$19</c:f>
              <c:numCache>
                <c:formatCode>0.00%</c:formatCode>
                <c:ptCount val="1"/>
                <c:pt idx="0">
                  <c:v>0.26510066344891714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E-4254-4780-A3C5-6A3394C81AA2}"/>
            </c:ext>
          </c:extLst>
        </c:ser>
        <c:ser>
          <c:idx val="0"/>
          <c:order val="4"/>
          <c:tx>
            <c:strRef>
              <c:f>data!$J$4:$O$4</c:f>
              <c:strCache>
                <c:ptCount val="1"/>
                <c:pt idx="0">
                  <c:v>Efficient Frontier Portfolios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none"/>
          </c:marker>
          <c:dPt>
            <c:idx val="3"/>
            <c:bubble3D val="0"/>
            <c:spPr>
              <a:ln w="38100">
                <a:solidFill>
                  <a:schemeClr val="tx2">
                    <a:alpha val="9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E-4254-4780-A3C5-6A3394C81AA2}"/>
              </c:ext>
            </c:extLst>
          </c:dPt>
          <c:xVal>
            <c:numRef>
              <c:f>data!$O$7:$O$16</c:f>
              <c:numCache>
                <c:formatCode>0.00%</c:formatCode>
                <c:ptCount val="10"/>
                <c:pt idx="0">
                  <c:v>0.14731074472484837</c:v>
                </c:pt>
                <c:pt idx="1">
                  <c:v>0.15141533549371225</c:v>
                </c:pt>
                <c:pt idx="2">
                  <c:v>0.16330055708916208</c:v>
                </c:pt>
                <c:pt idx="3">
                  <c:v>0.18144382017655267</c:v>
                </c:pt>
                <c:pt idx="4">
                  <c:v>0.20418366150739123</c:v>
                </c:pt>
                <c:pt idx="5">
                  <c:v>0.23016167184077785</c:v>
                </c:pt>
                <c:pt idx="6">
                  <c:v>0.25840306219971959</c:v>
                </c:pt>
                <c:pt idx="7">
                  <c:v>0.28824331689653387</c:v>
                </c:pt>
                <c:pt idx="8">
                  <c:v>0.31923439151900973</c:v>
                </c:pt>
                <c:pt idx="9">
                  <c:v>0.35107165014165181</c:v>
                </c:pt>
              </c:numCache>
            </c:numRef>
          </c:xVal>
          <c:yVal>
            <c:numRef>
              <c:f>data!$M$7:$M$16</c:f>
              <c:numCache>
                <c:formatCode>0.00%</c:formatCode>
                <c:ptCount val="10"/>
                <c:pt idx="0">
                  <c:v>0.16744706058000422</c:v>
                </c:pt>
                <c:pt idx="1">
                  <c:v>0.19534808997112221</c:v>
                </c:pt>
                <c:pt idx="2">
                  <c:v>0.22324911936224018</c:v>
                </c:pt>
                <c:pt idx="3">
                  <c:v>0.25115014875335817</c:v>
                </c:pt>
                <c:pt idx="4">
                  <c:v>0.27905117814447611</c:v>
                </c:pt>
                <c:pt idx="5">
                  <c:v>0.3069522075355941</c:v>
                </c:pt>
                <c:pt idx="6">
                  <c:v>0.33485323692671209</c:v>
                </c:pt>
                <c:pt idx="7">
                  <c:v>0.36275426631783003</c:v>
                </c:pt>
                <c:pt idx="8">
                  <c:v>0.39065529570894802</c:v>
                </c:pt>
                <c:pt idx="9">
                  <c:v>0.41855632510006596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F-4254-4780-A3C5-6A3394C81AA2}"/>
            </c:ext>
          </c:extLst>
        </c:ser>
        <c:ser>
          <c:idx val="3"/>
          <c:order val="5"/>
          <c:tx>
            <c:v>Optimal portfolio</c:v>
          </c:tx>
          <c:spPr>
            <a:ln w="19050">
              <a:noFill/>
            </a:ln>
          </c:spPr>
          <c:marker>
            <c:symbol val="none"/>
          </c:marker>
          <c:xVal>
            <c:numRef>
              <c:f>data!$O$19</c:f>
              <c:numCache>
                <c:formatCode>0.00%</c:formatCode>
                <c:ptCount val="1"/>
                <c:pt idx="0">
                  <c:v>0.19233336626013151</c:v>
                </c:pt>
              </c:numCache>
            </c:numRef>
          </c:xVal>
          <c:yVal>
            <c:numRef>
              <c:f>data!$M$19</c:f>
              <c:numCache>
                <c:formatCode>0.00%</c:formatCode>
                <c:ptCount val="1"/>
                <c:pt idx="0">
                  <c:v>0.26510066344891714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1-4254-4780-A3C5-6A3394C81AA2}"/>
            </c:ext>
          </c:extLst>
        </c:ser>
        <c:ser>
          <c:idx val="2"/>
          <c:order val="6"/>
          <c:tx>
            <c:strRef>
              <c:f>data!$J$4:$O$4</c:f>
              <c:strCache>
                <c:ptCount val="1"/>
                <c:pt idx="0">
                  <c:v>Efficient Frontier Portfolios</c:v>
                </c:pt>
              </c:strCache>
            </c:strRef>
          </c:tx>
          <c:spPr>
            <a:ln w="38100">
              <a:gradFill>
                <a:gsLst>
                  <a:gs pos="0">
                    <a:srgbClr val="92D050"/>
                  </a:gs>
                  <a:gs pos="46000">
                    <a:srgbClr val="00B050"/>
                  </a:gs>
                  <a:gs pos="19000">
                    <a:srgbClr val="00B050"/>
                  </a:gs>
                  <a:gs pos="75000">
                    <a:srgbClr val="FFC000"/>
                  </a:gs>
                  <a:gs pos="100000">
                    <a:srgbClr val="FF0000"/>
                  </a:gs>
                </a:gsLst>
                <a:lin ang="5400000" scaled="1"/>
              </a:gradFill>
            </a:ln>
          </c:spPr>
          <c:marker>
            <c:symbol val="none"/>
          </c:marker>
          <c:dPt>
            <c:idx val="3"/>
            <c:bubble3D val="0"/>
            <c:spPr>
              <a:ln w="38100">
                <a:gradFill>
                  <a:gsLst>
                    <a:gs pos="0">
                      <a:srgbClr val="92D050"/>
                    </a:gs>
                    <a:gs pos="46000">
                      <a:srgbClr val="00B050"/>
                    </a:gs>
                    <a:gs pos="19000">
                      <a:srgbClr val="00B050"/>
                    </a:gs>
                    <a:gs pos="75000">
                      <a:srgbClr val="FFC000"/>
                    </a:gs>
                    <a:gs pos="100000">
                      <a:srgbClr val="FF0000"/>
                    </a:gs>
                  </a:gsLst>
                  <a:lin ang="5400000" scaled="1"/>
                </a:gradFill>
              </a:ln>
            </c:spPr>
            <c:extLst>
              <c:ext xmlns:c16="http://schemas.microsoft.com/office/drawing/2014/chart" uri="{C3380CC4-5D6E-409C-BE32-E72D297353CC}">
                <c16:uniqueId val="{00000014-4254-4780-A3C5-6A3394C81AA2}"/>
              </c:ext>
            </c:extLst>
          </c:dPt>
          <c:xVal>
            <c:numRef>
              <c:f>data!$O$7:$O$16</c:f>
              <c:numCache>
                <c:formatCode>0.00%</c:formatCode>
                <c:ptCount val="10"/>
                <c:pt idx="0">
                  <c:v>0.14731074472484837</c:v>
                </c:pt>
                <c:pt idx="1">
                  <c:v>0.15141533549371225</c:v>
                </c:pt>
                <c:pt idx="2">
                  <c:v>0.16330055708916208</c:v>
                </c:pt>
                <c:pt idx="3">
                  <c:v>0.18144382017655267</c:v>
                </c:pt>
                <c:pt idx="4">
                  <c:v>0.20418366150739123</c:v>
                </c:pt>
                <c:pt idx="5">
                  <c:v>0.23016167184077785</c:v>
                </c:pt>
                <c:pt idx="6">
                  <c:v>0.25840306219971959</c:v>
                </c:pt>
                <c:pt idx="7">
                  <c:v>0.28824331689653387</c:v>
                </c:pt>
                <c:pt idx="8">
                  <c:v>0.31923439151900973</c:v>
                </c:pt>
                <c:pt idx="9">
                  <c:v>0.35107165014165181</c:v>
                </c:pt>
              </c:numCache>
            </c:numRef>
          </c:xVal>
          <c:yVal>
            <c:numRef>
              <c:f>data!$M$7:$M$16</c:f>
              <c:numCache>
                <c:formatCode>0.00%</c:formatCode>
                <c:ptCount val="10"/>
                <c:pt idx="0">
                  <c:v>0.16744706058000422</c:v>
                </c:pt>
                <c:pt idx="1">
                  <c:v>0.19534808997112221</c:v>
                </c:pt>
                <c:pt idx="2">
                  <c:v>0.22324911936224018</c:v>
                </c:pt>
                <c:pt idx="3">
                  <c:v>0.25115014875335817</c:v>
                </c:pt>
                <c:pt idx="4">
                  <c:v>0.27905117814447611</c:v>
                </c:pt>
                <c:pt idx="5">
                  <c:v>0.3069522075355941</c:v>
                </c:pt>
                <c:pt idx="6">
                  <c:v>0.33485323692671209</c:v>
                </c:pt>
                <c:pt idx="7">
                  <c:v>0.36275426631783003</c:v>
                </c:pt>
                <c:pt idx="8">
                  <c:v>0.39065529570894802</c:v>
                </c:pt>
                <c:pt idx="9">
                  <c:v>0.41855632510006596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5-4254-4780-A3C5-6A3394C81A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12959"/>
        <c:axId val="2046457375"/>
      </c:scatterChart>
      <c:scatterChart>
        <c:scatterStyle val="lineMarker"/>
        <c:varyColors val="0"/>
        <c:ser>
          <c:idx val="1"/>
          <c:order val="7"/>
          <c:tx>
            <c:v>Optimal portfolio</c:v>
          </c:tx>
          <c:spPr>
            <a:ln w="19050">
              <a:noFill/>
            </a:ln>
          </c:spPr>
          <c:marker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data!$O$19</c:f>
              <c:numCache>
                <c:formatCode>0.00%</c:formatCode>
                <c:ptCount val="1"/>
                <c:pt idx="0">
                  <c:v>0.19233336626013151</c:v>
                </c:pt>
              </c:numCache>
            </c:numRef>
          </c:xVal>
          <c:yVal>
            <c:numRef>
              <c:f>data!$M$19</c:f>
              <c:numCache>
                <c:formatCode>0.00%</c:formatCode>
                <c:ptCount val="1"/>
                <c:pt idx="0">
                  <c:v>0.26510066344891714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4254-4780-A3C5-6A3394C81A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12959"/>
        <c:axId val="2046457375"/>
      </c:scatterChart>
      <c:valAx>
        <c:axId val="2212959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600" b="1">
                    <a:solidFill>
                      <a:sysClr val="windowText" lastClr="000000"/>
                    </a:solidFill>
                  </a:rPr>
                  <a:t>Volatility</a:t>
                </a:r>
              </a:p>
            </c:rich>
          </c:tx>
          <c:layout>
            <c:manualLayout>
              <c:xMode val="edge"/>
              <c:yMode val="edge"/>
              <c:x val="0.48947267563662827"/>
              <c:y val="0.8895362639971511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%" sourceLinked="0"/>
        <c:majorTickMark val="cross"/>
        <c:minorTickMark val="none"/>
        <c:tickLblPos val="nextTo"/>
        <c:spPr>
          <a:noFill/>
          <a:ln w="6350" cap="flat" cmpd="sng" algn="ctr">
            <a:solidFill>
              <a:schemeClr val="dk1"/>
            </a:solidFill>
            <a:prstDash val="solid"/>
            <a:miter lim="800000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46457375"/>
        <c:crosses val="autoZero"/>
        <c:crossBetween val="midCat"/>
        <c:majorUnit val="0.1"/>
      </c:valAx>
      <c:valAx>
        <c:axId val="2046457375"/>
        <c:scaling>
          <c:orientation val="minMax"/>
          <c:max val="0.5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600" b="1">
                    <a:solidFill>
                      <a:sysClr val="windowText" lastClr="000000"/>
                    </a:solidFill>
                  </a:rPr>
                  <a:t>Expected return</a:t>
                </a:r>
              </a:p>
            </c:rich>
          </c:tx>
          <c:layout>
            <c:manualLayout>
              <c:xMode val="edge"/>
              <c:yMode val="edge"/>
              <c:x val="2.8664044147885943E-2"/>
              <c:y val="0.2921469222754191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%" sourceLinked="0"/>
        <c:majorTickMark val="cross"/>
        <c:minorTickMark val="none"/>
        <c:tickLblPos val="nextTo"/>
        <c:spPr>
          <a:noFill/>
          <a:ln w="6350" cap="flat" cmpd="sng" algn="ctr">
            <a:solidFill>
              <a:schemeClr val="dk1"/>
            </a:solidFill>
            <a:prstDash val="solid"/>
            <a:miter lim="800000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12959"/>
        <c:crosses val="autoZero"/>
        <c:crossBetween val="midCat"/>
        <c:majorUnit val="0.1"/>
      </c:valAx>
      <c:spPr>
        <a:noFill/>
        <a:ln w="12700">
          <a:solidFill>
            <a:sysClr val="windowText" lastClr="000000"/>
          </a:solidFill>
        </a:ln>
      </c:spPr>
    </c:plotArea>
    <c:plotVisOnly val="1"/>
    <c:dispBlanksAs val="gap"/>
    <c:showDLblsOverMax val="0"/>
    <c:extLst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5D8FA72D-FA31-BE4A-8DEF-3A2E890CEAD3}">
  <sheetPr/>
  <sheetViews>
    <sheetView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99A1F058-79BE-7746-9E57-0FE83AA9F146}">
  <sheetPr/>
  <sheetViews>
    <sheetView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4725" cy="605692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E52CD4A-29F9-DBF0-8704-B113A1BA772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7286" cy="605971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5BCD580-A1AC-4740-95B6-3971286D623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0.5334</cdr:x>
      <cdr:y>0.4344</cdr:y>
    </cdr:from>
    <cdr:to>
      <cdr:x>0.53457</cdr:x>
      <cdr:y>0.81465</cdr:y>
    </cdr:to>
    <cdr:cxnSp macro="">
      <cdr:nvCxnSpPr>
        <cdr:cNvPr id="8" name="Connecteur droit 2">
          <a:extLst xmlns:a="http://schemas.openxmlformats.org/drawingml/2006/main">
            <a:ext uri="{FF2B5EF4-FFF2-40B4-BE49-F238E27FC236}">
              <a16:creationId xmlns:a16="http://schemas.microsoft.com/office/drawing/2014/main" id="{306CC4CE-C7CA-EA30-B544-4AED9081C5E0}"/>
            </a:ext>
          </a:extLst>
        </cdr:cNvPr>
        <cdr:cNvCxnSpPr/>
      </cdr:nvCxnSpPr>
      <cdr:spPr>
        <a:xfrm xmlns:a="http://schemas.openxmlformats.org/drawingml/2006/main">
          <a:off x="4964545" y="2632364"/>
          <a:ext cx="10807" cy="2304205"/>
        </a:xfrm>
        <a:prstGeom xmlns:a="http://schemas.openxmlformats.org/drawingml/2006/main" prst="line">
          <a:avLst/>
        </a:prstGeom>
        <a:ln xmlns:a="http://schemas.openxmlformats.org/drawingml/2006/main" w="31750">
          <a:solidFill>
            <a:schemeClr val="tx1"/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0.13455</cdr:x>
      <cdr:y>0.44393</cdr:y>
    </cdr:from>
    <cdr:to>
      <cdr:x>0.53464</cdr:x>
      <cdr:y>0.45021</cdr:y>
    </cdr:to>
    <cdr:cxnSp macro="">
      <cdr:nvCxnSpPr>
        <cdr:cNvPr id="9" name="Connecteur droit 4">
          <a:extLst xmlns:a="http://schemas.openxmlformats.org/drawingml/2006/main">
            <a:ext uri="{FF2B5EF4-FFF2-40B4-BE49-F238E27FC236}">
              <a16:creationId xmlns:a16="http://schemas.microsoft.com/office/drawing/2014/main" id="{6E817C82-0140-45E8-6C48-C363FB6DA77B}"/>
            </a:ext>
          </a:extLst>
        </cdr:cNvPr>
        <cdr:cNvCxnSpPr/>
      </cdr:nvCxnSpPr>
      <cdr:spPr>
        <a:xfrm xmlns:a="http://schemas.openxmlformats.org/drawingml/2006/main" flipH="1">
          <a:off x="1252287" y="2690091"/>
          <a:ext cx="3723804" cy="38030"/>
        </a:xfrm>
        <a:prstGeom xmlns:a="http://schemas.openxmlformats.org/drawingml/2006/main" prst="line">
          <a:avLst/>
        </a:prstGeom>
        <a:ln xmlns:a="http://schemas.openxmlformats.org/drawingml/2006/main" w="31750">
          <a:solidFill>
            <a:schemeClr val="tx1"/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0.53579</cdr:x>
      <cdr:y>0.74779</cdr:y>
    </cdr:from>
    <cdr:to>
      <cdr:x>0.66459</cdr:x>
      <cdr:y>0.80181</cdr:y>
    </cdr:to>
    <cdr:sp macro="" textlink="">
      <cdr:nvSpPr>
        <cdr:cNvPr id="14" name="ZoneTexte 13">
          <a:extLst xmlns:a="http://schemas.openxmlformats.org/drawingml/2006/main">
            <a:ext uri="{FF2B5EF4-FFF2-40B4-BE49-F238E27FC236}">
              <a16:creationId xmlns:a16="http://schemas.microsoft.com/office/drawing/2014/main" id="{F4C84663-63D0-6EB1-ABA5-CBC4D01E0565}"/>
            </a:ext>
          </a:extLst>
        </cdr:cNvPr>
        <cdr:cNvSpPr txBox="1"/>
      </cdr:nvSpPr>
      <cdr:spPr>
        <a:xfrm xmlns:a="http://schemas.openxmlformats.org/drawingml/2006/main">
          <a:off x="4986732" y="4531418"/>
          <a:ext cx="1198779" cy="3273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rtl="0" eaLnBrk="1" fontAlgn="auto" latinLnBrk="0" hangingPunct="1"/>
          <a:r>
            <a:rPr lang="en-US" sz="1400" b="1" i="0" baseline="0">
              <a:solidFill>
                <a:sysClr val="windowText" lastClr="000000"/>
              </a:solidFill>
              <a:effectLst/>
              <a:latin typeface="Symbol" panose="05050102010706020507" pitchFamily="18" charset="2"/>
              <a:ea typeface="+mn-ea"/>
              <a:cs typeface="+mn-cs"/>
            </a:rPr>
            <a:t>s</a:t>
          </a:r>
          <a:r>
            <a:rPr lang="en-US" sz="1400" b="1" i="0" baseline="0">
              <a:effectLst/>
              <a:latin typeface="+mn-lt"/>
              <a:ea typeface="+mn-ea"/>
              <a:cs typeface="+mn-cs"/>
            </a:rPr>
            <a:t> = 19.23% </a:t>
          </a:r>
          <a:endParaRPr lang="fr-FR" sz="1400"/>
        </a:p>
      </cdr:txBody>
    </cdr:sp>
  </cdr:relSizeAnchor>
  <cdr:relSizeAnchor xmlns:cdr="http://schemas.openxmlformats.org/drawingml/2006/chartDrawing">
    <cdr:from>
      <cdr:x>0.13923</cdr:x>
      <cdr:y>0.39334</cdr:y>
    </cdr:from>
    <cdr:to>
      <cdr:x>0.26803</cdr:x>
      <cdr:y>0.4348</cdr:y>
    </cdr:to>
    <cdr:sp macro="" textlink="">
      <cdr:nvSpPr>
        <cdr:cNvPr id="15" name="ZoneTexte 14">
          <a:extLst xmlns:a="http://schemas.openxmlformats.org/drawingml/2006/main">
            <a:ext uri="{FF2B5EF4-FFF2-40B4-BE49-F238E27FC236}">
              <a16:creationId xmlns:a16="http://schemas.microsoft.com/office/drawing/2014/main" id="{F50F2DB7-1BB0-3B6C-60F4-74ADDE8EB328}"/>
            </a:ext>
          </a:extLst>
        </cdr:cNvPr>
        <cdr:cNvSpPr txBox="1"/>
      </cdr:nvSpPr>
      <cdr:spPr>
        <a:xfrm xmlns:a="http://schemas.openxmlformats.org/drawingml/2006/main">
          <a:off x="1295872" y="2383536"/>
          <a:ext cx="1198778" cy="2512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400" b="1" i="0" baseline="0">
              <a:effectLst/>
              <a:latin typeface="+mn-lt"/>
              <a:ea typeface="+mn-ea"/>
              <a:cs typeface="+mn-cs"/>
              <a:sym typeface="Symbol" panose="05050102010706020507" pitchFamily="18" charset="2"/>
            </a:rPr>
            <a:t></a:t>
          </a:r>
          <a:r>
            <a:rPr lang="en-US" sz="1400" b="1" i="0" baseline="0">
              <a:effectLst/>
              <a:latin typeface="+mn-lt"/>
              <a:ea typeface="+mn-ea"/>
              <a:cs typeface="+mn-cs"/>
            </a:rPr>
            <a:t> =</a:t>
          </a:r>
          <a:r>
            <a:rPr lang="en-US" sz="1400" b="1" baseline="0">
              <a:effectLst/>
            </a:rPr>
            <a:t> 26.51%</a:t>
          </a:r>
          <a:endParaRPr lang="fr-FR" sz="1400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38A368-71C0-614D-8ED6-21F5406F2A56}">
  <dimension ref="B1:O105"/>
  <sheetViews>
    <sheetView tabSelected="1" zoomScale="86" zoomScaleNormal="100" workbookViewId="0">
      <selection activeCell="J30" sqref="J30"/>
    </sheetView>
  </sheetViews>
  <sheetFormatPr baseColWidth="10" defaultColWidth="9" defaultRowHeight="16" x14ac:dyDescent="0.15"/>
  <cols>
    <col min="1" max="1" width="2.19921875" style="1" customWidth="1"/>
    <col min="2" max="2" width="44.3984375" style="1" bestFit="1" customWidth="1"/>
    <col min="3" max="3" width="7.59765625" style="1" bestFit="1" customWidth="1"/>
    <col min="4" max="4" width="11.19921875" style="1" bestFit="1" customWidth="1"/>
    <col min="5" max="5" width="10.796875" style="1" bestFit="1" customWidth="1"/>
    <col min="6" max="6" width="11" style="1" bestFit="1" customWidth="1"/>
    <col min="7" max="7" width="10.59765625" style="1" bestFit="1" customWidth="1"/>
    <col min="8" max="8" width="10.59765625" style="1" customWidth="1"/>
    <col min="9" max="9" width="7" style="1" customWidth="1"/>
    <col min="10" max="10" width="15.3984375" style="1" customWidth="1"/>
    <col min="11" max="15" width="14.19921875" style="1" customWidth="1"/>
    <col min="16" max="16384" width="9" style="1"/>
  </cols>
  <sheetData>
    <row r="1" spans="2:15" x14ac:dyDescent="0.15">
      <c r="B1" s="26" t="s">
        <v>24</v>
      </c>
    </row>
    <row r="2" spans="2:15" ht="18" x14ac:dyDescent="0.15">
      <c r="B2" s="27" t="s">
        <v>29</v>
      </c>
    </row>
    <row r="3" spans="2:15" x14ac:dyDescent="0.15">
      <c r="B3" s="5"/>
    </row>
    <row r="4" spans="2:15" x14ac:dyDescent="0.15">
      <c r="B4" s="5"/>
      <c r="C4" s="55" t="s">
        <v>30</v>
      </c>
      <c r="D4" s="55"/>
      <c r="E4" s="55" t="s">
        <v>31</v>
      </c>
      <c r="F4" s="55"/>
      <c r="G4" s="55"/>
      <c r="J4" s="40" t="s">
        <v>22</v>
      </c>
      <c r="K4" s="28"/>
      <c r="L4" s="28"/>
      <c r="M4" s="28"/>
      <c r="N4" s="28"/>
      <c r="O4" s="28"/>
    </row>
    <row r="5" spans="2:15" ht="34" x14ac:dyDescent="0.15">
      <c r="B5" s="17" t="s">
        <v>0</v>
      </c>
      <c r="C5" s="18" t="s">
        <v>26</v>
      </c>
      <c r="D5" s="18" t="s">
        <v>27</v>
      </c>
      <c r="E5" s="18" t="s">
        <v>26</v>
      </c>
      <c r="F5" s="18" t="s">
        <v>27</v>
      </c>
      <c r="G5" s="18" t="s">
        <v>32</v>
      </c>
      <c r="H5" s="49"/>
      <c r="K5" s="19" t="s">
        <v>26</v>
      </c>
      <c r="L5" s="20" t="s">
        <v>27</v>
      </c>
      <c r="M5" s="20" t="s">
        <v>17</v>
      </c>
      <c r="N5" s="20" t="s">
        <v>34</v>
      </c>
      <c r="O5" s="20" t="s">
        <v>35</v>
      </c>
    </row>
    <row r="6" spans="2:15" x14ac:dyDescent="0.15">
      <c r="B6" s="2">
        <v>43282</v>
      </c>
      <c r="C6" s="50">
        <v>46.223221000000002</v>
      </c>
      <c r="D6" s="50">
        <v>45.437224999999998</v>
      </c>
      <c r="E6" s="51"/>
      <c r="F6" s="51"/>
      <c r="G6" s="51"/>
      <c r="J6" s="1" t="s">
        <v>1</v>
      </c>
      <c r="K6" s="53">
        <v>0</v>
      </c>
      <c r="L6" s="53">
        <f>1-K6</f>
        <v>1</v>
      </c>
      <c r="M6" s="52">
        <f t="shared" ref="M6:M10" si="0">K6*$E$40+L6*$F$40</f>
        <v>0.13954603118888625</v>
      </c>
      <c r="N6" s="51">
        <f t="shared" ref="N6:N10" si="1">K6^2*$E$41+L6^2*$F$41+2*K6*L6*$E$43</f>
        <v>2.2988627011778687E-2</v>
      </c>
      <c r="O6" s="52">
        <f>SQRT(N6)</f>
        <v>0.15162000861290928</v>
      </c>
    </row>
    <row r="7" spans="2:15" x14ac:dyDescent="0.15">
      <c r="B7" s="2">
        <v>43313</v>
      </c>
      <c r="C7" s="50">
        <v>55.293456999999997</v>
      </c>
      <c r="D7" s="50">
        <v>46.283188000000003</v>
      </c>
      <c r="E7" s="52">
        <f>(C7-C6)/C6</f>
        <v>0.19622682720444759</v>
      </c>
      <c r="F7" s="52">
        <f>(D7-D6)/D6</f>
        <v>1.8618280495783023E-2</v>
      </c>
      <c r="G7" s="52">
        <f t="shared" ref="G7:G29" si="2">$K$19*E7+$L$19*F7</f>
        <v>9.8542126514682082E-2</v>
      </c>
      <c r="H7" s="7"/>
      <c r="J7" s="1" t="s">
        <v>2</v>
      </c>
      <c r="K7" s="53">
        <f>K6+0.1</f>
        <v>0.1</v>
      </c>
      <c r="L7" s="53">
        <f t="shared" ref="L7:L10" si="3">1-K7</f>
        <v>0.9</v>
      </c>
      <c r="M7" s="52">
        <f t="shared" si="0"/>
        <v>0.16744706058000422</v>
      </c>
      <c r="N7" s="51">
        <f t="shared" si="1"/>
        <v>2.1700455511389438E-2</v>
      </c>
      <c r="O7" s="52">
        <f t="shared" ref="O7:O10" si="4">SQRT(N7)</f>
        <v>0.14731074472484837</v>
      </c>
    </row>
    <row r="8" spans="2:15" x14ac:dyDescent="0.15">
      <c r="B8" s="2">
        <v>43344</v>
      </c>
      <c r="C8" s="50">
        <v>55.026671999999998</v>
      </c>
      <c r="D8" s="50">
        <v>46.404708999999997</v>
      </c>
      <c r="E8" s="52">
        <f t="shared" ref="E8:F29" si="5">(C8-C7)/C7</f>
        <v>-4.8248927535856322E-3</v>
      </c>
      <c r="F8" s="52">
        <f t="shared" si="5"/>
        <v>2.6255970094366493E-3</v>
      </c>
      <c r="G8" s="52">
        <f t="shared" si="2"/>
        <v>-7.2712338392337734E-4</v>
      </c>
      <c r="H8" s="7"/>
      <c r="I8" s="24"/>
      <c r="J8" s="1" t="s">
        <v>3</v>
      </c>
      <c r="K8" s="53">
        <f t="shared" ref="K8:K10" si="6">K7+0.1</f>
        <v>0.2</v>
      </c>
      <c r="L8" s="53">
        <f t="shared" si="3"/>
        <v>0.8</v>
      </c>
      <c r="M8" s="52">
        <f t="shared" si="0"/>
        <v>0.19534808997112221</v>
      </c>
      <c r="N8" s="51">
        <f t="shared" si="1"/>
        <v>2.2926603822673437E-2</v>
      </c>
      <c r="O8" s="52">
        <f t="shared" si="4"/>
        <v>0.15141533549371225</v>
      </c>
    </row>
    <row r="9" spans="2:15" x14ac:dyDescent="0.15">
      <c r="B9" s="2">
        <v>43374</v>
      </c>
      <c r="C9" s="50">
        <v>53.349594000000003</v>
      </c>
      <c r="D9" s="50">
        <v>46.897167000000003</v>
      </c>
      <c r="E9" s="52">
        <f t="shared" si="5"/>
        <v>-3.0477547324686372E-2</v>
      </c>
      <c r="F9" s="52">
        <f t="shared" si="5"/>
        <v>1.0612241960185686E-2</v>
      </c>
      <c r="G9" s="52">
        <f t="shared" si="2"/>
        <v>-7.8781632180067399E-3</v>
      </c>
      <c r="H9" s="7"/>
      <c r="I9" s="24"/>
      <c r="J9" s="1" t="s">
        <v>4</v>
      </c>
      <c r="K9" s="53">
        <f t="shared" si="6"/>
        <v>0.30000000000000004</v>
      </c>
      <c r="L9" s="53">
        <f t="shared" si="3"/>
        <v>0.7</v>
      </c>
      <c r="M9" s="52">
        <f t="shared" si="0"/>
        <v>0.22324911936224018</v>
      </c>
      <c r="N9" s="51">
        <f t="shared" si="1"/>
        <v>2.6667071945630682E-2</v>
      </c>
      <c r="O9" s="52">
        <f t="shared" si="4"/>
        <v>0.16330055708916208</v>
      </c>
    </row>
    <row r="10" spans="2:15" x14ac:dyDescent="0.15">
      <c r="B10" s="2">
        <v>43405</v>
      </c>
      <c r="C10" s="50">
        <v>43.530890999999997</v>
      </c>
      <c r="D10" s="50">
        <v>49.331046999999998</v>
      </c>
      <c r="E10" s="52">
        <f t="shared" si="5"/>
        <v>-0.18404456836166375</v>
      </c>
      <c r="F10" s="52">
        <f t="shared" si="5"/>
        <v>5.1898230867548883E-2</v>
      </c>
      <c r="G10" s="52">
        <f t="shared" si="2"/>
        <v>-5.42760287855968E-2</v>
      </c>
      <c r="H10" s="7"/>
      <c r="I10" s="24"/>
      <c r="J10" s="1" t="s">
        <v>5</v>
      </c>
      <c r="K10" s="53">
        <f t="shared" si="6"/>
        <v>0.4</v>
      </c>
      <c r="L10" s="53">
        <f t="shared" si="3"/>
        <v>0.6</v>
      </c>
      <c r="M10" s="52">
        <f t="shared" si="0"/>
        <v>0.25115014875335817</v>
      </c>
      <c r="N10" s="51">
        <f t="shared" si="1"/>
        <v>3.2921859880261181E-2</v>
      </c>
      <c r="O10" s="52">
        <f t="shared" si="4"/>
        <v>0.18144382017655267</v>
      </c>
    </row>
    <row r="11" spans="2:15" x14ac:dyDescent="0.15">
      <c r="B11" s="2">
        <v>43435</v>
      </c>
      <c r="C11" s="50">
        <v>38.585068</v>
      </c>
      <c r="D11" s="50">
        <v>47.362690000000001</v>
      </c>
      <c r="E11" s="52">
        <f t="shared" si="5"/>
        <v>-0.11361639714656881</v>
      </c>
      <c r="F11" s="52">
        <f t="shared" si="5"/>
        <v>-3.9900977573007874E-2</v>
      </c>
      <c r="G11" s="52">
        <f t="shared" si="2"/>
        <v>-7.3072916381110298E-2</v>
      </c>
      <c r="H11" s="7"/>
      <c r="I11" s="24"/>
      <c r="J11" s="1" t="s">
        <v>6</v>
      </c>
      <c r="K11" s="53">
        <f t="shared" ref="K11:K16" si="7">K10+0.1</f>
        <v>0.5</v>
      </c>
      <c r="L11" s="53">
        <f t="shared" ref="L11:L16" si="8">1-K11</f>
        <v>0.5</v>
      </c>
      <c r="M11" s="52">
        <f t="shared" ref="M11:M16" si="9">K11*$E$40+L11*$F$40</f>
        <v>0.27905117814447611</v>
      </c>
      <c r="N11" s="51">
        <f t="shared" ref="N11:N16" si="10">K11^2*$E$41+L11^2*$F$41+2*K11*L11*$E$43</f>
        <v>4.169096762656492E-2</v>
      </c>
      <c r="O11" s="52">
        <f t="shared" ref="O11:O16" si="11">SQRT(N11)</f>
        <v>0.20418366150739123</v>
      </c>
    </row>
    <row r="12" spans="2:15" x14ac:dyDescent="0.15">
      <c r="B12" s="2">
        <v>43466</v>
      </c>
      <c r="C12" s="50">
        <v>40.713183999999998</v>
      </c>
      <c r="D12" s="50">
        <v>49.737976000000003</v>
      </c>
      <c r="E12" s="52">
        <f t="shared" si="5"/>
        <v>5.5153874550642197E-2</v>
      </c>
      <c r="F12" s="52">
        <f t="shared" si="5"/>
        <v>5.01509943797534E-2</v>
      </c>
      <c r="G12" s="52">
        <f t="shared" si="2"/>
        <v>5.2402290456653358E-2</v>
      </c>
      <c r="H12" s="7"/>
      <c r="I12" s="24"/>
      <c r="J12" s="1" t="s">
        <v>7</v>
      </c>
      <c r="K12" s="53">
        <f t="shared" si="7"/>
        <v>0.6</v>
      </c>
      <c r="L12" s="53">
        <f t="shared" si="8"/>
        <v>0.4</v>
      </c>
      <c r="M12" s="52">
        <f t="shared" si="9"/>
        <v>0.3069522075355941</v>
      </c>
      <c r="N12" s="51">
        <f t="shared" si="10"/>
        <v>5.2974395184541917E-2</v>
      </c>
      <c r="O12" s="52">
        <f t="shared" si="11"/>
        <v>0.23016167184077785</v>
      </c>
    </row>
    <row r="13" spans="2:15" x14ac:dyDescent="0.15">
      <c r="B13" s="2">
        <v>43497</v>
      </c>
      <c r="C13" s="50">
        <v>42.354534000000001</v>
      </c>
      <c r="D13" s="50">
        <v>52.283133999999997</v>
      </c>
      <c r="E13" s="52">
        <f t="shared" si="5"/>
        <v>4.0314950557539364E-2</v>
      </c>
      <c r="F13" s="52">
        <f t="shared" si="5"/>
        <v>5.1171322291039614E-2</v>
      </c>
      <c r="G13" s="52">
        <f t="shared" si="2"/>
        <v>4.6285955010964511E-2</v>
      </c>
      <c r="H13" s="7"/>
      <c r="I13" s="24"/>
      <c r="J13" s="1" t="s">
        <v>8</v>
      </c>
      <c r="K13" s="53">
        <f t="shared" si="7"/>
        <v>0.7</v>
      </c>
      <c r="L13" s="53">
        <f t="shared" si="8"/>
        <v>0.30000000000000004</v>
      </c>
      <c r="M13" s="52">
        <f t="shared" si="9"/>
        <v>0.33485323692671209</v>
      </c>
      <c r="N13" s="51">
        <f t="shared" si="10"/>
        <v>6.6772142554192157E-2</v>
      </c>
      <c r="O13" s="52">
        <f t="shared" si="11"/>
        <v>0.25840306219971959</v>
      </c>
    </row>
    <row r="14" spans="2:15" x14ac:dyDescent="0.15">
      <c r="B14" s="2">
        <v>43525</v>
      </c>
      <c r="C14" s="50">
        <v>46.663288000000001</v>
      </c>
      <c r="D14" s="50">
        <v>53.378779999999999</v>
      </c>
      <c r="E14" s="52">
        <f t="shared" si="5"/>
        <v>0.10173064352449257</v>
      </c>
      <c r="F14" s="52">
        <f t="shared" si="5"/>
        <v>2.0956012315558631E-2</v>
      </c>
      <c r="G14" s="52">
        <f t="shared" si="2"/>
        <v>5.7304596359578901E-2</v>
      </c>
      <c r="H14" s="7"/>
      <c r="I14" s="29"/>
      <c r="J14" s="1" t="s">
        <v>9</v>
      </c>
      <c r="K14" s="53">
        <f t="shared" si="7"/>
        <v>0.79999999999999993</v>
      </c>
      <c r="L14" s="53">
        <f t="shared" si="8"/>
        <v>0.20000000000000007</v>
      </c>
      <c r="M14" s="52">
        <f t="shared" si="9"/>
        <v>0.36275426631783003</v>
      </c>
      <c r="N14" s="51">
        <f t="shared" si="10"/>
        <v>8.3084209735515654E-2</v>
      </c>
      <c r="O14" s="52">
        <f t="shared" si="11"/>
        <v>0.28824331689653387</v>
      </c>
    </row>
    <row r="15" spans="2:15" x14ac:dyDescent="0.15">
      <c r="B15" s="2">
        <v>43556</v>
      </c>
      <c r="C15" s="50">
        <v>49.296771999999997</v>
      </c>
      <c r="D15" s="50">
        <v>53.388385999999997</v>
      </c>
      <c r="E15" s="52">
        <f t="shared" si="5"/>
        <v>5.6435885958143278E-2</v>
      </c>
      <c r="F15" s="52">
        <f t="shared" si="5"/>
        <v>1.7995915230730275E-4</v>
      </c>
      <c r="G15" s="52">
        <f t="shared" si="2"/>
        <v>2.5495126214933491E-2</v>
      </c>
      <c r="H15" s="7"/>
      <c r="I15" s="29"/>
      <c r="J15" s="1" t="s">
        <v>10</v>
      </c>
      <c r="K15" s="53">
        <f t="shared" si="7"/>
        <v>0.89999999999999991</v>
      </c>
      <c r="L15" s="53">
        <f t="shared" si="8"/>
        <v>0.10000000000000009</v>
      </c>
      <c r="M15" s="52">
        <f t="shared" si="9"/>
        <v>0.39065529570894802</v>
      </c>
      <c r="N15" s="51">
        <f t="shared" si="10"/>
        <v>0.10191059672851238</v>
      </c>
      <c r="O15" s="52">
        <f t="shared" si="11"/>
        <v>0.31923439151900973</v>
      </c>
    </row>
    <row r="16" spans="2:15" x14ac:dyDescent="0.15">
      <c r="B16" s="2">
        <v>43586</v>
      </c>
      <c r="C16" s="50">
        <v>43.007851000000002</v>
      </c>
      <c r="D16" s="50">
        <v>53.926597999999998</v>
      </c>
      <c r="E16" s="52">
        <f t="shared" si="5"/>
        <v>-0.1275726735210978</v>
      </c>
      <c r="F16" s="52">
        <f t="shared" si="5"/>
        <v>1.0081068942597395E-2</v>
      </c>
      <c r="G16" s="52">
        <f t="shared" si="2"/>
        <v>-5.1863115166065447E-2</v>
      </c>
      <c r="H16" s="7"/>
      <c r="I16" s="29"/>
      <c r="J16" s="1" t="s">
        <v>11</v>
      </c>
      <c r="K16" s="53">
        <f t="shared" si="7"/>
        <v>0.99999999999999989</v>
      </c>
      <c r="L16" s="53">
        <f t="shared" si="8"/>
        <v>0</v>
      </c>
      <c r="M16" s="52">
        <f t="shared" si="9"/>
        <v>0.41855632510006596</v>
      </c>
      <c r="N16" s="51">
        <f t="shared" si="10"/>
        <v>0.12325130353318237</v>
      </c>
      <c r="O16" s="52">
        <f t="shared" si="11"/>
        <v>0.35107165014165181</v>
      </c>
    </row>
    <row r="17" spans="2:15" x14ac:dyDescent="0.15">
      <c r="B17" s="2">
        <v>43617</v>
      </c>
      <c r="C17" s="50">
        <v>48.808441000000002</v>
      </c>
      <c r="D17" s="50">
        <v>56.046985999999997</v>
      </c>
      <c r="E17" s="52">
        <f t="shared" si="5"/>
        <v>0.13487281659341685</v>
      </c>
      <c r="F17" s="52">
        <f t="shared" si="5"/>
        <v>3.9319891827776683E-2</v>
      </c>
      <c r="G17" s="52">
        <f t="shared" si="2"/>
        <v>8.2318707972314761E-2</v>
      </c>
      <c r="H17" s="7"/>
      <c r="I17" s="29"/>
    </row>
    <row r="18" spans="2:15" x14ac:dyDescent="0.15">
      <c r="B18" s="2">
        <v>43647</v>
      </c>
      <c r="C18" s="50">
        <v>52.537140000000001</v>
      </c>
      <c r="D18" s="50">
        <v>56.347014999999999</v>
      </c>
      <c r="E18" s="52">
        <f t="shared" si="5"/>
        <v>7.6394552327536933E-2</v>
      </c>
      <c r="F18" s="52">
        <f t="shared" si="5"/>
        <v>5.3531692141304821E-3</v>
      </c>
      <c r="G18" s="52">
        <f t="shared" si="2"/>
        <v>3.7321791615163386E-2</v>
      </c>
      <c r="H18" s="7"/>
      <c r="I18" s="29"/>
    </row>
    <row r="19" spans="2:15" x14ac:dyDescent="0.15">
      <c r="B19" s="2">
        <v>43678</v>
      </c>
      <c r="C19" s="50">
        <v>51.476730000000003</v>
      </c>
      <c r="D19" s="50">
        <v>61.021625999999998</v>
      </c>
      <c r="E19" s="52">
        <f t="shared" si="5"/>
        <v>-2.0184006971068418E-2</v>
      </c>
      <c r="F19" s="52">
        <f t="shared" si="5"/>
        <v>8.2961111604580987E-2</v>
      </c>
      <c r="G19" s="52">
        <f t="shared" si="2"/>
        <v>3.6545808245538755E-2</v>
      </c>
      <c r="H19" s="7"/>
      <c r="I19" s="56" t="s">
        <v>33</v>
      </c>
      <c r="J19" s="56"/>
      <c r="K19" s="6">
        <v>0.45</v>
      </c>
      <c r="L19" s="6">
        <v>0.55000000000000004</v>
      </c>
      <c r="M19" s="7">
        <f>K19*$E$40+L19*$F$40</f>
        <v>0.26510066344891714</v>
      </c>
      <c r="N19" s="5">
        <f>K19^2*$E$41+L19^2*$F$41+2*K19*L19*$E$43</f>
        <v>3.6992123776953892E-2</v>
      </c>
      <c r="O19" s="7">
        <f>SQRT(N19)</f>
        <v>0.19233336626013151</v>
      </c>
    </row>
    <row r="20" spans="2:15" x14ac:dyDescent="0.15">
      <c r="B20" s="2">
        <v>43709</v>
      </c>
      <c r="C20" s="50">
        <v>55.442405999999998</v>
      </c>
      <c r="D20" s="50">
        <v>62.302531999999999</v>
      </c>
      <c r="E20" s="52">
        <f t="shared" si="5"/>
        <v>7.7038226787132638E-2</v>
      </c>
      <c r="F20" s="52">
        <f t="shared" si="5"/>
        <v>2.0991017184628966E-2</v>
      </c>
      <c r="G20" s="52">
        <f t="shared" si="2"/>
        <v>4.6212261505755622E-2</v>
      </c>
      <c r="H20" s="7"/>
      <c r="I20" s="29"/>
      <c r="J20" s="4"/>
      <c r="K20" s="4"/>
      <c r="L20" s="4"/>
      <c r="M20" s="4"/>
      <c r="N20" s="4"/>
      <c r="O20" s="4"/>
    </row>
    <row r="21" spans="2:15" x14ac:dyDescent="0.15">
      <c r="B21" s="2">
        <v>43739</v>
      </c>
      <c r="C21" s="50">
        <v>61.579020999999997</v>
      </c>
      <c r="D21" s="50">
        <v>62.273299999999999</v>
      </c>
      <c r="E21" s="52">
        <f t="shared" si="5"/>
        <v>0.11068450023615496</v>
      </c>
      <c r="F21" s="52">
        <f t="shared" si="5"/>
        <v>-4.6919441412108853E-4</v>
      </c>
      <c r="G21" s="52">
        <f t="shared" si="2"/>
        <v>4.9549968178503136E-2</v>
      </c>
      <c r="H21" s="7"/>
      <c r="I21" s="29"/>
    </row>
    <row r="22" spans="2:15" ht="17" customHeight="1" x14ac:dyDescent="0.15">
      <c r="B22" s="2">
        <v>43770</v>
      </c>
      <c r="C22" s="50">
        <v>66.156113000000005</v>
      </c>
      <c r="D22" s="50">
        <v>60.080905999999999</v>
      </c>
      <c r="E22" s="52">
        <f t="shared" si="5"/>
        <v>7.4328755567582144E-2</v>
      </c>
      <c r="F22" s="52">
        <f t="shared" si="5"/>
        <v>-3.5206003214860948E-2</v>
      </c>
      <c r="G22" s="52">
        <f t="shared" si="2"/>
        <v>1.4084638237238441E-2</v>
      </c>
      <c r="H22" s="7"/>
      <c r="I22" s="29"/>
      <c r="L22" s="23"/>
      <c r="M22" s="23"/>
      <c r="N22" s="23"/>
    </row>
    <row r="23" spans="2:15" x14ac:dyDescent="0.15">
      <c r="B23" s="2">
        <v>43800</v>
      </c>
      <c r="C23" s="50">
        <v>72.909499999999994</v>
      </c>
      <c r="D23" s="50">
        <v>61.590279000000002</v>
      </c>
      <c r="E23" s="52">
        <f t="shared" si="5"/>
        <v>0.1020825845678084</v>
      </c>
      <c r="F23" s="52">
        <f t="shared" si="5"/>
        <v>2.5122340864833226E-2</v>
      </c>
      <c r="G23" s="52">
        <f t="shared" si="2"/>
        <v>5.9754450531172058E-2</v>
      </c>
      <c r="H23" s="7"/>
      <c r="I23" s="29"/>
      <c r="L23" s="23"/>
      <c r="M23" s="23"/>
      <c r="N23" s="23"/>
    </row>
    <row r="24" spans="2:15" x14ac:dyDescent="0.15">
      <c r="B24" s="2">
        <v>43831</v>
      </c>
      <c r="C24" s="50">
        <v>76.847342999999995</v>
      </c>
      <c r="D24" s="50">
        <v>67.147521999999995</v>
      </c>
      <c r="E24" s="52">
        <f t="shared" si="5"/>
        <v>5.4010012412648571E-2</v>
      </c>
      <c r="F24" s="52">
        <f t="shared" si="5"/>
        <v>9.0229222699250836E-2</v>
      </c>
      <c r="G24" s="52">
        <f t="shared" si="2"/>
        <v>7.393057807027982E-2</v>
      </c>
      <c r="H24" s="7"/>
      <c r="I24" s="29"/>
      <c r="K24" s="8"/>
      <c r="L24" s="6"/>
      <c r="M24" s="7"/>
      <c r="N24" s="7"/>
    </row>
    <row r="25" spans="2:15" x14ac:dyDescent="0.15">
      <c r="B25" s="2">
        <v>43862</v>
      </c>
      <c r="C25" s="50">
        <v>67.871758</v>
      </c>
      <c r="D25" s="50">
        <v>59.218406999999999</v>
      </c>
      <c r="E25" s="52">
        <f t="shared" si="5"/>
        <v>-0.11679759702297055</v>
      </c>
      <c r="F25" s="52">
        <f t="shared" si="5"/>
        <v>-0.11808499798399108</v>
      </c>
      <c r="G25" s="52">
        <f t="shared" si="2"/>
        <v>-0.11750566755153186</v>
      </c>
      <c r="H25" s="7"/>
      <c r="I25" s="29"/>
      <c r="K25" s="8"/>
      <c r="L25" s="6"/>
      <c r="M25" s="7"/>
      <c r="N25" s="7"/>
    </row>
    <row r="26" spans="2:15" x14ac:dyDescent="0.15">
      <c r="B26" s="2">
        <v>43891</v>
      </c>
      <c r="C26" s="50">
        <v>63.286769999999997</v>
      </c>
      <c r="D26" s="50">
        <v>57.929661000000003</v>
      </c>
      <c r="E26" s="52">
        <f t="shared" si="5"/>
        <v>-6.7553694424712013E-2</v>
      </c>
      <c r="F26" s="52">
        <f t="shared" si="5"/>
        <v>-2.1762591486123497E-2</v>
      </c>
      <c r="G26" s="52">
        <f t="shared" si="2"/>
        <v>-4.2368587808488331E-2</v>
      </c>
      <c r="H26" s="7"/>
      <c r="I26" s="29"/>
      <c r="K26" s="8"/>
      <c r="L26" s="6"/>
      <c r="M26" s="7"/>
      <c r="N26" s="7"/>
    </row>
    <row r="27" spans="2:15" x14ac:dyDescent="0.15">
      <c r="B27" s="2">
        <v>43922</v>
      </c>
      <c r="C27" s="50">
        <v>73.119872999999998</v>
      </c>
      <c r="D27" s="50">
        <v>56.292839000000001</v>
      </c>
      <c r="E27" s="52">
        <f t="shared" si="5"/>
        <v>0.15537375347169718</v>
      </c>
      <c r="F27" s="52">
        <f t="shared" si="5"/>
        <v>-2.8255335379918797E-2</v>
      </c>
      <c r="G27" s="52">
        <f t="shared" si="2"/>
        <v>5.4377754603308404E-2</v>
      </c>
      <c r="H27" s="7"/>
      <c r="I27" s="29"/>
      <c r="K27" s="8"/>
      <c r="L27" s="6"/>
      <c r="M27" s="7"/>
      <c r="N27" s="7"/>
    </row>
    <row r="28" spans="2:15" x14ac:dyDescent="0.15">
      <c r="B28" s="2">
        <v>43952</v>
      </c>
      <c r="C28" s="50">
        <v>79.127746999999999</v>
      </c>
      <c r="D28" s="50">
        <v>57.762034999999997</v>
      </c>
      <c r="E28" s="52">
        <f t="shared" si="5"/>
        <v>8.2164721484130607E-2</v>
      </c>
      <c r="F28" s="52">
        <f t="shared" si="5"/>
        <v>2.6099163341184419E-2</v>
      </c>
      <c r="G28" s="52">
        <f t="shared" si="2"/>
        <v>5.1328664505510206E-2</v>
      </c>
      <c r="H28" s="7"/>
      <c r="I28" s="29"/>
      <c r="K28" s="8"/>
      <c r="L28" s="6"/>
      <c r="M28" s="7"/>
      <c r="N28" s="7"/>
    </row>
    <row r="29" spans="2:15" x14ac:dyDescent="0.15">
      <c r="B29" s="2">
        <v>43983</v>
      </c>
      <c r="C29" s="50">
        <v>91.035858000000005</v>
      </c>
      <c r="D29" s="50">
        <v>58.037716000000003</v>
      </c>
      <c r="E29" s="52">
        <f t="shared" si="5"/>
        <v>0.15049222872477344</v>
      </c>
      <c r="F29" s="52">
        <f t="shared" si="5"/>
        <v>4.7727023467924188E-3</v>
      </c>
      <c r="G29" s="52">
        <f t="shared" si="2"/>
        <v>7.0346489216883884E-2</v>
      </c>
      <c r="H29" s="7"/>
      <c r="I29" s="29"/>
      <c r="K29" s="8"/>
      <c r="L29" s="6"/>
      <c r="M29" s="7"/>
      <c r="N29" s="7"/>
    </row>
    <row r="30" spans="2:15" x14ac:dyDescent="0.15">
      <c r="B30" s="39"/>
      <c r="K30" s="8"/>
      <c r="L30" s="6"/>
      <c r="M30" s="7"/>
      <c r="N30" s="7"/>
    </row>
    <row r="31" spans="2:15" x14ac:dyDescent="0.15">
      <c r="B31" s="39"/>
      <c r="K31" s="8"/>
      <c r="L31" s="6"/>
      <c r="M31" s="7"/>
      <c r="N31" s="7"/>
    </row>
    <row r="32" spans="2:15" x14ac:dyDescent="0.15">
      <c r="B32" s="41" t="s">
        <v>16</v>
      </c>
      <c r="C32" s="21"/>
      <c r="D32" s="21"/>
      <c r="E32" s="21"/>
      <c r="F32" s="21"/>
      <c r="G32" s="30"/>
      <c r="K32" s="8"/>
      <c r="L32" s="6"/>
      <c r="M32" s="7"/>
      <c r="N32" s="7"/>
    </row>
    <row r="33" spans="2:14" x14ac:dyDescent="0.15">
      <c r="B33" s="42" t="s">
        <v>25</v>
      </c>
      <c r="E33" s="44">
        <v>0.5</v>
      </c>
      <c r="G33" s="31"/>
      <c r="H33" s="32"/>
      <c r="I33" s="32"/>
      <c r="K33" s="8"/>
      <c r="L33" s="6"/>
      <c r="M33" s="7"/>
      <c r="N33" s="7"/>
    </row>
    <row r="34" spans="2:14" x14ac:dyDescent="0.15">
      <c r="B34" s="42" t="s">
        <v>28</v>
      </c>
      <c r="E34" s="44">
        <v>0.5</v>
      </c>
      <c r="G34" s="33"/>
      <c r="H34" s="34"/>
      <c r="I34" s="34"/>
      <c r="K34" s="8"/>
      <c r="L34" s="6"/>
      <c r="M34" s="7"/>
      <c r="N34" s="7"/>
    </row>
    <row r="35" spans="2:14" x14ac:dyDescent="0.15">
      <c r="B35" s="42" t="s">
        <v>21</v>
      </c>
      <c r="E35" s="8">
        <v>0.02</v>
      </c>
      <c r="G35" s="35"/>
      <c r="K35" s="8"/>
      <c r="L35" s="6"/>
      <c r="M35" s="7"/>
      <c r="N35" s="7"/>
    </row>
    <row r="36" spans="2:14" x14ac:dyDescent="0.15">
      <c r="B36" s="45" t="s">
        <v>23</v>
      </c>
      <c r="C36" s="4"/>
      <c r="D36" s="4"/>
      <c r="E36" s="3">
        <f>SLOPE(C6:C29,D6:D29)</f>
        <v>1.3797015924565554</v>
      </c>
      <c r="F36" s="3">
        <f>_xlfn.COVARIANCE.S(C6:C29,D6:D29)/_xlfn.VAR.S(D6:D29)</f>
        <v>1.3797015924565406</v>
      </c>
      <c r="G36" s="35"/>
      <c r="K36" s="8"/>
      <c r="L36" s="6"/>
      <c r="M36" s="7"/>
      <c r="N36" s="7"/>
    </row>
    <row r="37" spans="2:14" x14ac:dyDescent="0.15">
      <c r="B37" s="46" t="s">
        <v>15</v>
      </c>
      <c r="C37" s="28"/>
      <c r="D37" s="28"/>
      <c r="E37" s="47">
        <f>CORREL(C6:C29,D6:D29)</f>
        <v>0.60263223241198016</v>
      </c>
      <c r="F37" s="47"/>
      <c r="G37" s="48"/>
      <c r="K37" s="8"/>
      <c r="L37" s="6"/>
      <c r="M37" s="7"/>
      <c r="N37" s="7"/>
    </row>
    <row r="38" spans="2:14" x14ac:dyDescent="0.15">
      <c r="B38" s="39"/>
      <c r="K38" s="8"/>
      <c r="L38" s="6"/>
      <c r="M38" s="7"/>
      <c r="N38" s="7"/>
    </row>
    <row r="39" spans="2:14" x14ac:dyDescent="0.15">
      <c r="B39" s="43" t="s">
        <v>12</v>
      </c>
      <c r="C39" s="36"/>
      <c r="D39" s="36"/>
      <c r="E39" s="36"/>
      <c r="K39" s="8"/>
      <c r="L39" s="6"/>
      <c r="M39" s="7"/>
      <c r="N39" s="7"/>
    </row>
    <row r="40" spans="2:14" x14ac:dyDescent="0.15">
      <c r="B40" s="25" t="s">
        <v>18</v>
      </c>
      <c r="C40" s="37"/>
      <c r="D40" s="37"/>
      <c r="E40" s="9">
        <f>AVERAGE(E7:E29)*12</f>
        <v>0.41855632510006602</v>
      </c>
      <c r="F40" s="9">
        <f t="shared" ref="F40" si="12">AVERAGE(F7:F29)*12</f>
        <v>0.13954603118888625</v>
      </c>
      <c r="G40" s="9">
        <f>AVERAGE(G7:G29)*12</f>
        <v>0.2651006634489172</v>
      </c>
      <c r="H40" s="9"/>
      <c r="K40" s="8"/>
      <c r="L40" s="6"/>
      <c r="M40" s="7"/>
      <c r="N40" s="7"/>
    </row>
    <row r="41" spans="2:14" x14ac:dyDescent="0.15">
      <c r="B41" s="25" t="s">
        <v>13</v>
      </c>
      <c r="C41" s="37"/>
      <c r="D41" s="37"/>
      <c r="E41" s="10">
        <f>_xlfn.VAR.S(E7:E29)*12</f>
        <v>0.12325130353318239</v>
      </c>
      <c r="F41" s="10">
        <f>_xlfn.VAR.S(F7:F29)*12</f>
        <v>2.2988627011778687E-2</v>
      </c>
      <c r="G41" s="10">
        <f>_xlfn.VAR.S(G7:G29)*12</f>
        <v>3.6992123776953892E-2</v>
      </c>
      <c r="H41" s="10"/>
      <c r="K41" s="8"/>
      <c r="L41" s="6"/>
      <c r="M41" s="7"/>
      <c r="N41" s="7"/>
    </row>
    <row r="42" spans="2:14" x14ac:dyDescent="0.15">
      <c r="B42" s="25" t="s">
        <v>14</v>
      </c>
      <c r="C42" s="37"/>
      <c r="D42" s="37"/>
      <c r="E42" s="9">
        <f>_xlfn.STDEV.S(E7:E29)*SQRT(12)</f>
        <v>0.35107165014165181</v>
      </c>
      <c r="F42" s="9">
        <f>_xlfn.STDEV.S(F7:F29)*SQRT(12)</f>
        <v>0.15162000861290928</v>
      </c>
      <c r="G42" s="9">
        <f>_xlfn.STDEV.S(G7:G29)*SQRT(12)</f>
        <v>0.19233336626013148</v>
      </c>
      <c r="H42" s="9"/>
      <c r="K42" s="8"/>
      <c r="L42" s="6"/>
      <c r="M42" s="7"/>
      <c r="N42" s="7"/>
    </row>
    <row r="43" spans="2:14" x14ac:dyDescent="0.15">
      <c r="B43" s="25" t="s">
        <v>19</v>
      </c>
      <c r="C43" s="37"/>
      <c r="D43" s="37"/>
      <c r="E43" s="11">
        <f>_xlfn.COVARIANCE.S(E7:E29,F7:F29)*12</f>
        <v>1.0261969980649297E-2</v>
      </c>
      <c r="F43" s="11"/>
      <c r="G43" s="37"/>
      <c r="H43" s="37"/>
      <c r="K43" s="8"/>
      <c r="L43" s="6"/>
      <c r="M43" s="7"/>
      <c r="N43" s="7"/>
    </row>
    <row r="44" spans="2:14" x14ac:dyDescent="0.15">
      <c r="B44" s="25" t="s">
        <v>15</v>
      </c>
      <c r="C44" s="37"/>
      <c r="D44" s="37"/>
      <c r="E44" s="12">
        <f>CORREL(E7:E29,F7:F29)</f>
        <v>0.1927873183194603</v>
      </c>
      <c r="F44" s="12"/>
      <c r="G44" s="37"/>
      <c r="H44" s="37"/>
      <c r="K44" s="8"/>
      <c r="L44" s="6"/>
      <c r="M44" s="7"/>
      <c r="N44" s="7"/>
    </row>
    <row r="45" spans="2:14" x14ac:dyDescent="0.15">
      <c r="B45" s="25" t="s">
        <v>20</v>
      </c>
      <c r="C45" s="37"/>
      <c r="D45" s="37"/>
      <c r="E45" s="12">
        <f>(M19-$E$35)/O19</f>
        <v>1.2743533179646931</v>
      </c>
      <c r="F45" s="12"/>
      <c r="G45" s="37"/>
      <c r="H45" s="37"/>
      <c r="K45" s="8"/>
      <c r="L45" s="6"/>
      <c r="M45" s="7"/>
      <c r="N45" s="7"/>
    </row>
    <row r="46" spans="2:14" x14ac:dyDescent="0.15">
      <c r="B46" s="38"/>
      <c r="C46" s="38"/>
      <c r="D46" s="38"/>
      <c r="E46" s="22"/>
      <c r="F46" s="22"/>
      <c r="G46" s="38"/>
      <c r="H46" s="38"/>
      <c r="K46" s="8"/>
      <c r="L46" s="6"/>
      <c r="M46" s="7"/>
      <c r="N46" s="7"/>
    </row>
    <row r="47" spans="2:14" x14ac:dyDescent="0.15">
      <c r="K47" s="8"/>
      <c r="L47" s="6"/>
      <c r="M47" s="7"/>
      <c r="N47" s="7"/>
    </row>
    <row r="48" spans="2:14" x14ac:dyDescent="0.15">
      <c r="K48" s="8"/>
      <c r="L48" s="6"/>
      <c r="M48" s="7"/>
      <c r="N48" s="7"/>
    </row>
    <row r="49" spans="11:14" x14ac:dyDescent="0.15">
      <c r="K49" s="8"/>
      <c r="L49" s="6"/>
      <c r="M49" s="7"/>
      <c r="N49" s="7"/>
    </row>
    <row r="50" spans="11:14" x14ac:dyDescent="0.15">
      <c r="K50" s="8"/>
      <c r="L50" s="6"/>
      <c r="M50" s="7"/>
      <c r="N50" s="7"/>
    </row>
    <row r="51" spans="11:14" x14ac:dyDescent="0.15">
      <c r="K51" s="8"/>
      <c r="L51" s="6"/>
      <c r="M51" s="7"/>
      <c r="N51" s="7"/>
    </row>
    <row r="52" spans="11:14" x14ac:dyDescent="0.15">
      <c r="K52" s="8"/>
      <c r="L52" s="6"/>
      <c r="M52" s="7"/>
      <c r="N52" s="7"/>
    </row>
    <row r="53" spans="11:14" x14ac:dyDescent="0.15">
      <c r="K53" s="8"/>
      <c r="L53" s="6"/>
      <c r="M53" s="7"/>
      <c r="N53" s="7"/>
    </row>
    <row r="54" spans="11:14" x14ac:dyDescent="0.15">
      <c r="K54" s="8"/>
      <c r="L54" s="6"/>
      <c r="M54" s="7"/>
      <c r="N54" s="7"/>
    </row>
    <row r="55" spans="11:14" x14ac:dyDescent="0.15">
      <c r="K55" s="8"/>
      <c r="L55" s="6"/>
      <c r="M55" s="7"/>
      <c r="N55" s="7"/>
    </row>
    <row r="56" spans="11:14" x14ac:dyDescent="0.15">
      <c r="K56" s="8"/>
      <c r="L56" s="6"/>
      <c r="M56" s="7"/>
      <c r="N56" s="7"/>
    </row>
    <row r="57" spans="11:14" x14ac:dyDescent="0.15">
      <c r="K57" s="8"/>
      <c r="L57" s="6"/>
      <c r="M57" s="7"/>
      <c r="N57" s="7"/>
    </row>
    <row r="58" spans="11:14" x14ac:dyDescent="0.15">
      <c r="K58" s="8"/>
      <c r="L58" s="6"/>
      <c r="M58" s="7"/>
      <c r="N58" s="7"/>
    </row>
    <row r="59" spans="11:14" x14ac:dyDescent="0.15">
      <c r="K59" s="8"/>
      <c r="L59" s="6"/>
      <c r="M59" s="7"/>
      <c r="N59" s="7"/>
    </row>
    <row r="60" spans="11:14" x14ac:dyDescent="0.15">
      <c r="K60" s="8"/>
      <c r="L60" s="6"/>
      <c r="M60" s="7"/>
      <c r="N60" s="7"/>
    </row>
    <row r="61" spans="11:14" x14ac:dyDescent="0.15">
      <c r="K61" s="8"/>
      <c r="L61" s="6"/>
      <c r="M61" s="7"/>
      <c r="N61" s="7"/>
    </row>
    <row r="62" spans="11:14" x14ac:dyDescent="0.15">
      <c r="K62" s="8"/>
      <c r="L62" s="6"/>
      <c r="M62" s="7"/>
      <c r="N62" s="7"/>
    </row>
    <row r="63" spans="11:14" x14ac:dyDescent="0.15">
      <c r="K63" s="8"/>
      <c r="L63" s="6"/>
      <c r="M63" s="7"/>
      <c r="N63" s="7"/>
    </row>
    <row r="64" spans="11:14" x14ac:dyDescent="0.15">
      <c r="K64" s="8"/>
      <c r="L64" s="6"/>
      <c r="M64" s="7"/>
      <c r="N64" s="7"/>
    </row>
    <row r="65" spans="10:15" x14ac:dyDescent="0.15">
      <c r="K65" s="8"/>
      <c r="L65" s="6"/>
      <c r="M65" s="7"/>
      <c r="N65" s="7"/>
    </row>
    <row r="66" spans="10:15" x14ac:dyDescent="0.15">
      <c r="K66" s="8"/>
      <c r="L66" s="6"/>
      <c r="M66" s="7"/>
      <c r="N66" s="7"/>
    </row>
    <row r="67" spans="10:15" x14ac:dyDescent="0.15">
      <c r="L67" s="54"/>
      <c r="M67" s="23"/>
      <c r="O67" s="54"/>
    </row>
    <row r="68" spans="10:15" x14ac:dyDescent="0.15">
      <c r="K68" s="23"/>
      <c r="L68" s="54"/>
      <c r="M68" s="23"/>
      <c r="N68" s="23"/>
      <c r="O68" s="54"/>
    </row>
    <row r="69" spans="10:15" x14ac:dyDescent="0.15">
      <c r="K69" s="3"/>
      <c r="L69" s="3"/>
      <c r="M69" s="13"/>
      <c r="N69" s="5"/>
      <c r="O69" s="13"/>
    </row>
    <row r="70" spans="10:15" x14ac:dyDescent="0.15">
      <c r="J70" s="2"/>
      <c r="K70" s="14"/>
      <c r="L70" s="15"/>
      <c r="M70" s="7"/>
      <c r="N70" s="5"/>
      <c r="O70" s="13"/>
    </row>
    <row r="71" spans="10:15" x14ac:dyDescent="0.15">
      <c r="J71" s="2"/>
      <c r="K71" s="8"/>
      <c r="L71" s="6"/>
      <c r="M71" s="7"/>
      <c r="N71" s="5"/>
      <c r="O71" s="13"/>
    </row>
    <row r="72" spans="10:15" x14ac:dyDescent="0.15">
      <c r="J72" s="2"/>
      <c r="K72" s="8"/>
      <c r="L72" s="6"/>
      <c r="M72" s="7"/>
      <c r="N72" s="5"/>
      <c r="O72" s="13"/>
    </row>
    <row r="73" spans="10:15" x14ac:dyDescent="0.15">
      <c r="J73" s="2"/>
      <c r="K73" s="8"/>
      <c r="L73" s="6"/>
      <c r="M73" s="7"/>
      <c r="N73" s="5"/>
      <c r="O73" s="13"/>
    </row>
    <row r="74" spans="10:15" x14ac:dyDescent="0.15">
      <c r="J74" s="2"/>
      <c r="K74" s="8"/>
      <c r="L74" s="6"/>
      <c r="M74" s="7"/>
      <c r="N74" s="5"/>
      <c r="O74" s="13"/>
    </row>
    <row r="75" spans="10:15" x14ac:dyDescent="0.15">
      <c r="J75" s="2"/>
      <c r="K75" s="8"/>
      <c r="L75" s="6"/>
      <c r="M75" s="7"/>
      <c r="N75" s="5"/>
      <c r="O75" s="13"/>
    </row>
    <row r="76" spans="10:15" x14ac:dyDescent="0.15">
      <c r="J76" s="2"/>
      <c r="K76" s="8"/>
      <c r="L76" s="6"/>
      <c r="M76" s="7"/>
      <c r="N76" s="5"/>
      <c r="O76" s="13"/>
    </row>
    <row r="77" spans="10:15" x14ac:dyDescent="0.15">
      <c r="J77" s="2"/>
      <c r="K77" s="8"/>
      <c r="L77" s="6"/>
      <c r="M77" s="7"/>
      <c r="N77" s="5"/>
      <c r="O77" s="13"/>
    </row>
    <row r="78" spans="10:15" x14ac:dyDescent="0.15">
      <c r="J78" s="2"/>
      <c r="K78" s="8"/>
      <c r="L78" s="6"/>
      <c r="M78" s="7"/>
      <c r="N78" s="5"/>
      <c r="O78" s="13"/>
    </row>
    <row r="79" spans="10:15" x14ac:dyDescent="0.15">
      <c r="J79" s="2"/>
      <c r="K79" s="8"/>
      <c r="L79" s="6"/>
      <c r="M79" s="7"/>
      <c r="N79" s="5"/>
      <c r="O79" s="13"/>
    </row>
    <row r="80" spans="10:15" x14ac:dyDescent="0.15">
      <c r="J80" s="2"/>
      <c r="K80" s="8"/>
      <c r="L80" s="6"/>
      <c r="M80" s="7"/>
      <c r="N80" s="5"/>
      <c r="O80" s="13"/>
    </row>
    <row r="81" spans="10:15" x14ac:dyDescent="0.15">
      <c r="J81" s="2"/>
      <c r="K81" s="8"/>
      <c r="L81" s="6"/>
      <c r="M81" s="7"/>
      <c r="N81" s="5"/>
      <c r="O81" s="13"/>
    </row>
    <row r="82" spans="10:15" x14ac:dyDescent="0.15">
      <c r="J82" s="2"/>
      <c r="K82" s="8"/>
      <c r="L82" s="6"/>
      <c r="M82" s="7"/>
      <c r="N82" s="5"/>
      <c r="O82" s="13"/>
    </row>
    <row r="83" spans="10:15" x14ac:dyDescent="0.15">
      <c r="J83" s="2"/>
      <c r="K83" s="8"/>
      <c r="L83" s="6"/>
      <c r="M83" s="7"/>
      <c r="N83" s="5"/>
      <c r="O83" s="13"/>
    </row>
    <row r="84" spans="10:15" x14ac:dyDescent="0.15">
      <c r="J84" s="2"/>
      <c r="K84" s="8"/>
      <c r="L84" s="6"/>
      <c r="M84" s="7"/>
      <c r="N84" s="5"/>
      <c r="O84" s="13"/>
    </row>
    <row r="85" spans="10:15" x14ac:dyDescent="0.15">
      <c r="J85" s="2"/>
      <c r="K85" s="8"/>
      <c r="L85" s="6"/>
      <c r="M85" s="7"/>
      <c r="N85" s="5"/>
      <c r="O85" s="13"/>
    </row>
    <row r="86" spans="10:15" x14ac:dyDescent="0.15">
      <c r="J86" s="2"/>
      <c r="K86" s="8"/>
      <c r="L86" s="6"/>
      <c r="M86" s="7"/>
      <c r="N86" s="5"/>
      <c r="O86" s="13"/>
    </row>
    <row r="87" spans="10:15" x14ac:dyDescent="0.15">
      <c r="J87" s="2"/>
      <c r="K87" s="8"/>
      <c r="L87" s="6"/>
      <c r="M87" s="7"/>
      <c r="N87" s="5"/>
      <c r="O87" s="13"/>
    </row>
    <row r="88" spans="10:15" x14ac:dyDescent="0.15">
      <c r="J88" s="2"/>
      <c r="K88" s="8"/>
      <c r="L88" s="6"/>
      <c r="M88" s="7"/>
      <c r="N88" s="5"/>
      <c r="O88" s="13"/>
    </row>
    <row r="89" spans="10:15" x14ac:dyDescent="0.15">
      <c r="J89" s="2"/>
      <c r="K89" s="8"/>
      <c r="L89" s="6"/>
      <c r="M89" s="7"/>
      <c r="N89" s="5"/>
      <c r="O89" s="13"/>
    </row>
    <row r="90" spans="10:15" x14ac:dyDescent="0.15">
      <c r="J90" s="2"/>
      <c r="K90" s="8"/>
      <c r="L90" s="6"/>
      <c r="M90" s="7"/>
      <c r="N90" s="5"/>
      <c r="O90" s="13"/>
    </row>
    <row r="91" spans="10:15" x14ac:dyDescent="0.15">
      <c r="J91" s="2"/>
      <c r="K91" s="8"/>
      <c r="L91" s="6"/>
      <c r="M91" s="7"/>
      <c r="N91" s="5"/>
      <c r="O91" s="13"/>
    </row>
    <row r="92" spans="10:15" x14ac:dyDescent="0.15">
      <c r="J92" s="2"/>
      <c r="K92" s="8"/>
      <c r="L92" s="6"/>
      <c r="M92" s="7"/>
      <c r="N92" s="5"/>
      <c r="O92" s="13"/>
    </row>
    <row r="93" spans="10:15" x14ac:dyDescent="0.15">
      <c r="K93" s="8"/>
      <c r="L93" s="6"/>
      <c r="M93" s="7"/>
      <c r="N93" s="5"/>
      <c r="O93" s="13"/>
    </row>
    <row r="94" spans="10:15" x14ac:dyDescent="0.15">
      <c r="K94" s="8"/>
      <c r="L94" s="6"/>
      <c r="M94" s="7"/>
      <c r="N94" s="5"/>
      <c r="O94" s="13"/>
    </row>
    <row r="95" spans="10:15" x14ac:dyDescent="0.15">
      <c r="K95" s="8"/>
      <c r="L95" s="6"/>
      <c r="M95" s="7"/>
      <c r="N95" s="5"/>
      <c r="O95" s="13"/>
    </row>
    <row r="96" spans="10:15" x14ac:dyDescent="0.15">
      <c r="K96" s="8"/>
      <c r="L96" s="6"/>
      <c r="M96" s="7"/>
      <c r="N96" s="5"/>
      <c r="O96" s="13"/>
    </row>
    <row r="97" spans="10:15" x14ac:dyDescent="0.15">
      <c r="K97" s="8"/>
      <c r="L97" s="6"/>
      <c r="M97" s="7"/>
      <c r="N97" s="5"/>
      <c r="O97" s="13"/>
    </row>
    <row r="98" spans="10:15" x14ac:dyDescent="0.15">
      <c r="K98" s="8"/>
      <c r="L98" s="6"/>
      <c r="M98" s="7"/>
      <c r="N98" s="5"/>
      <c r="O98" s="13"/>
    </row>
    <row r="99" spans="10:15" x14ac:dyDescent="0.15">
      <c r="K99" s="8"/>
      <c r="L99" s="6"/>
      <c r="M99" s="7"/>
      <c r="N99" s="5"/>
      <c r="O99" s="13"/>
    </row>
    <row r="100" spans="10:15" x14ac:dyDescent="0.15">
      <c r="K100" s="8"/>
      <c r="L100" s="6"/>
      <c r="M100" s="7"/>
      <c r="N100" s="5"/>
      <c r="O100" s="13"/>
    </row>
    <row r="101" spans="10:15" x14ac:dyDescent="0.15">
      <c r="K101" s="8"/>
      <c r="L101" s="6"/>
      <c r="M101" s="7"/>
      <c r="N101" s="5"/>
      <c r="O101" s="13"/>
    </row>
    <row r="103" spans="10:15" x14ac:dyDescent="0.15">
      <c r="J103" s="4"/>
    </row>
    <row r="104" spans="10:15" x14ac:dyDescent="0.15">
      <c r="K104" s="16"/>
      <c r="M104" s="7"/>
      <c r="N104" s="5"/>
      <c r="O104" s="13"/>
    </row>
    <row r="105" spans="10:15" x14ac:dyDescent="0.15">
      <c r="M105" s="7"/>
      <c r="N105" s="5"/>
      <c r="O105" s="13"/>
    </row>
  </sheetData>
  <mergeCells count="5">
    <mergeCell ref="L67:L68"/>
    <mergeCell ref="O67:O68"/>
    <mergeCell ref="C4:D4"/>
    <mergeCell ref="E4:G4"/>
    <mergeCell ref="I19:J19"/>
  </mergeCells>
  <phoneticPr fontId="16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2</vt:i4>
      </vt:variant>
    </vt:vector>
  </HeadingPairs>
  <TitlesOfParts>
    <vt:vector size="3" baseType="lpstr">
      <vt:lpstr>data</vt:lpstr>
      <vt:lpstr>Fig Return time series</vt:lpstr>
      <vt:lpstr>Fig Optimal portfolio</vt:lpstr>
    </vt:vector>
  </TitlesOfParts>
  <Company>365 Financial Analyst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365 Financial Analyst</dc:creator>
  <cp:lastModifiedBy>Microsoft Office User</cp:lastModifiedBy>
  <dcterms:created xsi:type="dcterms:W3CDTF">2017-08-22T21:42:52Z</dcterms:created>
  <dcterms:modified xsi:type="dcterms:W3CDTF">2023-01-10T10:31:37Z</dcterms:modified>
</cp:coreProperties>
</file>