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2-10 Micha Fischer - EMT rattrapage\"/>
    </mc:Choice>
  </mc:AlternateContent>
  <xr:revisionPtr revIDLastSave="0" documentId="13_ncr:1_{931157AD-0E43-438F-96E6-70D236B40B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T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1" i="1" s="1"/>
  <c r="D14" i="1"/>
  <c r="E5" i="1" s="1"/>
  <c r="F13" i="1"/>
  <c r="F5" i="1"/>
  <c r="F11" i="1"/>
  <c r="F9" i="1"/>
  <c r="F4" i="1"/>
  <c r="F10" i="1"/>
  <c r="F8" i="1"/>
  <c r="F7" i="1"/>
  <c r="F6" i="1"/>
  <c r="F12" i="1"/>
  <c r="E13" i="1" l="1"/>
  <c r="E12" i="1"/>
  <c r="E11" i="1"/>
  <c r="E4" i="1"/>
  <c r="E10" i="1"/>
  <c r="E9" i="1"/>
  <c r="E8" i="1"/>
  <c r="E7" i="1"/>
  <c r="E6" i="1"/>
  <c r="H15" i="1" l="1"/>
  <c r="F15" i="1"/>
  <c r="J15" i="1"/>
  <c r="G15" i="1"/>
  <c r="H16" i="1" s="1"/>
  <c r="H19" i="1" s="1"/>
  <c r="H21" i="1" s="1"/>
  <c r="I15" i="1"/>
  <c r="I16" i="1" l="1"/>
  <c r="I19" i="1" s="1"/>
  <c r="I21" i="1" s="1"/>
  <c r="J16" i="1"/>
  <c r="J19" i="1" l="1"/>
  <c r="I22" i="1"/>
  <c r="I24" i="1" s="1"/>
  <c r="H22" i="1"/>
  <c r="H24" i="1" s="1"/>
  <c r="J21" i="1" l="1"/>
  <c r="J22" i="1" s="1"/>
  <c r="J24" i="1" s="1"/>
  <c r="G25" i="1" s="1"/>
  <c r="F26" i="1"/>
  <c r="G26" i="1" s="1"/>
</calcChain>
</file>

<file path=xl/sharedStrings.xml><?xml version="1.0" encoding="utf-8"?>
<sst xmlns="http://schemas.openxmlformats.org/spreadsheetml/2006/main" count="33" uniqueCount="32">
  <si>
    <t>Apple Inc</t>
  </si>
  <si>
    <t>Microsoft Corp</t>
  </si>
  <si>
    <t>Amazon.com Inc</t>
  </si>
  <si>
    <t>Telsa Inc</t>
  </si>
  <si>
    <t>Alphabet Inc - Class A</t>
  </si>
  <si>
    <t>Alphabet Inc - Class C</t>
  </si>
  <si>
    <t>Meta Platforms Inc</t>
  </si>
  <si>
    <t>NVIDIA Corp</t>
  </si>
  <si>
    <t>PepsiCo Inc</t>
  </si>
  <si>
    <t>Costco Wholesale Corp</t>
  </si>
  <si>
    <t>AAPL-USQ</t>
  </si>
  <si>
    <t>MSFT-USQ</t>
  </si>
  <si>
    <t>AMZN-USQ</t>
  </si>
  <si>
    <t>TSLA-USQ</t>
  </si>
  <si>
    <t>GOOGL-USQ</t>
  </si>
  <si>
    <t>META-USQ</t>
  </si>
  <si>
    <t>NVDA-USQ</t>
  </si>
  <si>
    <t>PEP-USQ</t>
  </si>
  <si>
    <t>COST-USQ</t>
  </si>
  <si>
    <t>Identifier</t>
  </si>
  <si>
    <t>Company</t>
  </si>
  <si>
    <t>Nasdaq-100 
Weights</t>
  </si>
  <si>
    <t>Nasdaq-10 
Weight</t>
  </si>
  <si>
    <t>Index points:</t>
  </si>
  <si>
    <t>Index returns:</t>
  </si>
  <si>
    <t>ETF asset value [in M]:</t>
  </si>
  <si>
    <t>ETF opex:</t>
  </si>
  <si>
    <t>Standard Deviation:</t>
  </si>
  <si>
    <t>R(E) - R(I):</t>
  </si>
  <si>
    <t>TER (p.a.):</t>
  </si>
  <si>
    <t>ETF NAV [in M]:</t>
  </si>
  <si>
    <t>ETF returns: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</si>
</sst>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"/>
    <numFmt numFmtId="165" formatCode="#,##0.000"/>
    <numFmt numFmtId="166" formatCode="0.0%"/>
    <numFmt numFmtId="167" formatCode="_-[$$-409]* #,##0.00_ ;_-[$$-409]* \-#,##0.00\ ;_-[$$-409]* &quot;-&quot;??_ ;_-@_ "/>
    <numFmt numFmtId="168" formatCode="_-* #,##0_-;\-* #,##0_-;_-* &quot;-&quot;??_-;_-@_-"/>
    <numFmt numFmtId="169" formatCode="_-[$$-409]* #,##0_ ;_-[$$-409]* \-#,##0\ ;_-[$$-409]* &quot;-&quot;??_ ;_-@_ "/>
    <numFmt numFmtId="170" formatCode="_-* #,##0.0000_-;\-* #,##0.0000_-;_-* &quot;-&quot;??_-;_-@_-"/>
    <numFmt numFmtId="171" formatCode="0.000%"/>
    <numFmt numFmtId="172" formatCode="0.0000%"/>
    <numFmt numFmtId="173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166" fontId="0" fillId="0" borderId="0" xfId="3" applyNumberFormat="1" applyFont="1"/>
    <xf numFmtId="10" fontId="0" fillId="0" borderId="0" xfId="3" applyNumberFormat="1" applyFont="1"/>
    <xf numFmtId="17" fontId="0" fillId="0" borderId="0" xfId="0" applyNumberFormat="1"/>
    <xf numFmtId="167" fontId="0" fillId="0" borderId="0" xfId="0" applyNumberFormat="1"/>
    <xf numFmtId="167" fontId="0" fillId="0" borderId="0" xfId="1" applyNumberFormat="1" applyFont="1"/>
    <xf numFmtId="169" fontId="0" fillId="0" borderId="0" xfId="2" applyNumberFormat="1" applyFont="1"/>
    <xf numFmtId="165" fontId="2" fillId="0" borderId="0" xfId="0" applyNumberFormat="1" applyFont="1"/>
    <xf numFmtId="0" fontId="3" fillId="0" borderId="0" xfId="0" applyFont="1"/>
    <xf numFmtId="17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164" fontId="0" fillId="3" borderId="0" xfId="0" applyNumberFormat="1" applyFill="1"/>
    <xf numFmtId="166" fontId="0" fillId="3" borderId="0" xfId="3" applyNumberFormat="1" applyFont="1" applyFill="1"/>
    <xf numFmtId="167" fontId="0" fillId="3" borderId="0" xfId="0" applyNumberFormat="1" applyFill="1"/>
    <xf numFmtId="167" fontId="0" fillId="3" borderId="0" xfId="1" applyNumberFormat="1" applyFont="1" applyFill="1"/>
    <xf numFmtId="169" fontId="0" fillId="3" borderId="0" xfId="0" applyNumberFormat="1" applyFill="1"/>
    <xf numFmtId="171" fontId="0" fillId="3" borderId="0" xfId="3" applyNumberFormat="1" applyFont="1" applyFill="1"/>
    <xf numFmtId="172" fontId="0" fillId="0" borderId="0" xfId="3" applyNumberFormat="1" applyFont="1"/>
    <xf numFmtId="0" fontId="0" fillId="0" borderId="0" xfId="0" applyAlignment="1">
      <alignment horizontal="left" indent="5"/>
    </xf>
    <xf numFmtId="0" fontId="0" fillId="3" borderId="2" xfId="0" applyFill="1" applyBorder="1"/>
    <xf numFmtId="168" fontId="0" fillId="3" borderId="2" xfId="1" applyNumberFormat="1" applyFont="1" applyFill="1" applyBorder="1"/>
    <xf numFmtId="167" fontId="0" fillId="3" borderId="2" xfId="0" applyNumberFormat="1" applyFill="1" applyBorder="1"/>
    <xf numFmtId="169" fontId="0" fillId="3" borderId="2" xfId="1" applyNumberFormat="1" applyFont="1" applyFill="1" applyBorder="1"/>
    <xf numFmtId="169" fontId="0" fillId="3" borderId="2" xfId="0" applyNumberFormat="1" applyFill="1" applyBorder="1"/>
    <xf numFmtId="171" fontId="4" fillId="3" borderId="0" xfId="3" applyNumberFormat="1" applyFont="1" applyFill="1"/>
    <xf numFmtId="170" fontId="0" fillId="3" borderId="2" xfId="1" applyNumberFormat="1" applyFont="1" applyFill="1" applyBorder="1"/>
    <xf numFmtId="173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vertical="center"/>
    </xf>
    <xf numFmtId="0" fontId="0" fillId="3" borderId="2" xfId="0" applyFill="1" applyBorder="1" applyAlignment="1">
      <alignment horizontal="left" indent="5"/>
    </xf>
    <xf numFmtId="0" fontId="0" fillId="0" borderId="0" xfId="0" applyAlignment="1">
      <alignment horizontal="left" indent="5"/>
    </xf>
    <xf numFmtId="0" fontId="0" fillId="3" borderId="0" xfId="0" applyFill="1" applyAlignment="1">
      <alignment horizontal="left" indent="5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showGridLines="0" tabSelected="1" zoomScaleNormal="100" workbookViewId="0">
      <selection activeCell="F4" sqref="F4"/>
    </sheetView>
  </sheetViews>
  <sheetFormatPr baseColWidth="10" defaultColWidth="8.88671875" defaultRowHeight="14.4" x14ac:dyDescent="0.3"/>
  <cols>
    <col min="1" max="1" width="3.5546875" bestFit="1" customWidth="1"/>
    <col min="2" max="2" width="20.21875" bestFit="1" customWidth="1"/>
    <col min="3" max="3" width="11.109375" bestFit="1" customWidth="1"/>
    <col min="4" max="10" width="10.6640625" customWidth="1"/>
  </cols>
  <sheetData>
    <row r="2" spans="1:10" ht="30" customHeight="1" x14ac:dyDescent="0.3">
      <c r="B2" s="12" t="s">
        <v>20</v>
      </c>
      <c r="C2" s="12" t="s">
        <v>19</v>
      </c>
      <c r="D2" s="11" t="s">
        <v>21</v>
      </c>
      <c r="E2" s="11" t="s">
        <v>22</v>
      </c>
      <c r="F2" s="10">
        <v>45170</v>
      </c>
      <c r="G2" s="10">
        <v>37895</v>
      </c>
      <c r="H2" s="10">
        <v>37198</v>
      </c>
      <c r="I2" s="10">
        <v>37226</v>
      </c>
      <c r="J2" s="10">
        <v>37257</v>
      </c>
    </row>
    <row r="3" spans="1:10" ht="4.95" customHeight="1" x14ac:dyDescent="0.3">
      <c r="F3" s="4"/>
      <c r="G3" s="4"/>
      <c r="H3" s="4"/>
      <c r="I3" s="4"/>
      <c r="J3" s="4"/>
    </row>
    <row r="4" spans="1:10" ht="15" customHeight="1" x14ac:dyDescent="0.3">
      <c r="A4" s="13">
        <v>1</v>
      </c>
      <c r="B4" s="14" t="s">
        <v>0</v>
      </c>
      <c r="C4" s="14" t="s">
        <v>10</v>
      </c>
      <c r="D4" s="15">
        <v>14.026</v>
      </c>
      <c r="E4" s="16">
        <f>D4/$D$14</f>
        <v>0.265764741549189</v>
      </c>
      <c r="F4" s="17" t="e">
        <f ca="1">_xll.Nasdaq.Office.AutomationFormulas.NAS(C4,"PriceClose","0D",,,,"down","N",)</f>
        <v>#NAME?</v>
      </c>
      <c r="G4" s="18">
        <v>130.8741</v>
      </c>
      <c r="H4" s="18">
        <v>132.182841</v>
      </c>
      <c r="I4" s="18">
        <v>137.47015464</v>
      </c>
      <c r="J4" s="18">
        <v>145.7183639184</v>
      </c>
    </row>
    <row r="5" spans="1:10" ht="15" customHeight="1" x14ac:dyDescent="0.3">
      <c r="A5" s="9">
        <v>2</v>
      </c>
      <c r="B5" t="s">
        <v>1</v>
      </c>
      <c r="C5" t="s">
        <v>11</v>
      </c>
      <c r="D5" s="1">
        <v>10.269</v>
      </c>
      <c r="E5" s="2">
        <f t="shared" ref="E5:E13" si="0">D5/$D$14</f>
        <v>0.19457708049113231</v>
      </c>
      <c r="F5" s="5" t="e">
        <f ca="1">_xll.Nasdaq.Office.AutomationFormulas.NAS(C5,"PriceClose","0D",,,,"down","N",)</f>
        <v>#NAME?</v>
      </c>
      <c r="G5" s="6">
        <v>202.23199999999997</v>
      </c>
      <c r="H5" s="6">
        <v>190.09807999999995</v>
      </c>
      <c r="I5" s="6">
        <v>214.81083039999993</v>
      </c>
      <c r="J5" s="6">
        <v>227.69948022399993</v>
      </c>
    </row>
    <row r="6" spans="1:10" ht="15" customHeight="1" x14ac:dyDescent="0.3">
      <c r="A6" s="13">
        <v>3</v>
      </c>
      <c r="B6" s="14" t="s">
        <v>2</v>
      </c>
      <c r="C6" s="14" t="s">
        <v>12</v>
      </c>
      <c r="D6" s="15">
        <v>6.8289999999999997</v>
      </c>
      <c r="E6" s="16">
        <f t="shared" si="0"/>
        <v>0.12939593754737</v>
      </c>
      <c r="F6" s="17" t="e">
        <f ca="1">_xll.Nasdaq.Office.AutomationFormulas.NAS(C6,"PriceClose","0D",,,,"down","N",)</f>
        <v>#NAME?</v>
      </c>
      <c r="G6" s="18">
        <v>96.712999999999994</v>
      </c>
      <c r="H6" s="18">
        <v>86.074569999999994</v>
      </c>
      <c r="I6" s="18">
        <v>76.606367300000002</v>
      </c>
      <c r="J6" s="18">
        <v>67.413603223999999</v>
      </c>
    </row>
    <row r="7" spans="1:10" ht="15" customHeight="1" x14ac:dyDescent="0.3">
      <c r="A7" s="9">
        <v>4</v>
      </c>
      <c r="B7" t="s">
        <v>3</v>
      </c>
      <c r="C7" t="s">
        <v>13</v>
      </c>
      <c r="D7" s="1">
        <v>5.125</v>
      </c>
      <c r="E7" s="2">
        <f t="shared" si="0"/>
        <v>9.7108534182204026E-2</v>
      </c>
      <c r="F7" s="5" t="e">
        <f ca="1">_xll.Nasdaq.Office.AutomationFormulas.NAS(C7,"PriceClose","0D",,,,"down","N",)</f>
        <v>#NAME?</v>
      </c>
      <c r="G7" s="6">
        <v>311.12289999999996</v>
      </c>
      <c r="H7" s="6">
        <v>329.79027399999995</v>
      </c>
      <c r="I7" s="6">
        <v>336.38607947999998</v>
      </c>
      <c r="J7" s="6">
        <v>376.75240901760003</v>
      </c>
    </row>
    <row r="8" spans="1:10" ht="15" customHeight="1" x14ac:dyDescent="0.3">
      <c r="A8" s="13">
        <v>5</v>
      </c>
      <c r="B8" s="14" t="s">
        <v>5</v>
      </c>
      <c r="C8" s="14" t="s">
        <v>14</v>
      </c>
      <c r="D8" s="15">
        <v>3.5419999999999998</v>
      </c>
      <c r="E8" s="16">
        <f t="shared" si="0"/>
        <v>6.7113839624071539E-2</v>
      </c>
      <c r="F8" s="17" t="e">
        <f ca="1">_xll.Nasdaq.Office.AutomationFormulas.NAS(C8,"PriceClose","0D",,,,"down","N",)</f>
        <v>#NAME?</v>
      </c>
      <c r="G8" s="18">
        <v>91.828199999999995</v>
      </c>
      <c r="H8" s="18">
        <v>85.400225999999989</v>
      </c>
      <c r="I8" s="18">
        <v>86.254228259999991</v>
      </c>
      <c r="J8" s="18">
        <v>75.04117858619999</v>
      </c>
    </row>
    <row r="9" spans="1:10" ht="15" customHeight="1" x14ac:dyDescent="0.3">
      <c r="A9" s="9">
        <v>6</v>
      </c>
      <c r="B9" t="s">
        <v>4</v>
      </c>
      <c r="C9" t="s">
        <v>14</v>
      </c>
      <c r="D9" s="1">
        <v>3.431</v>
      </c>
      <c r="E9" s="2">
        <f t="shared" si="0"/>
        <v>6.5010610883735026E-2</v>
      </c>
      <c r="F9" s="5" t="e">
        <f ca="1">_xll.Nasdaq.Office.AutomationFormulas.NAS(C9,"PriceClose","0D",,,,"down","N",)</f>
        <v>#NAME?</v>
      </c>
      <c r="G9" s="6">
        <v>102.6896</v>
      </c>
      <c r="H9" s="6">
        <v>92.420640000000006</v>
      </c>
      <c r="I9" s="6">
        <v>81.330163200000001</v>
      </c>
      <c r="J9" s="6">
        <v>87.836576256000001</v>
      </c>
    </row>
    <row r="10" spans="1:10" ht="15" customHeight="1" x14ac:dyDescent="0.3">
      <c r="A10" s="13">
        <v>7</v>
      </c>
      <c r="B10" s="14" t="s">
        <v>6</v>
      </c>
      <c r="C10" s="14" t="s">
        <v>15</v>
      </c>
      <c r="D10" s="15">
        <v>2.7869999999999999</v>
      </c>
      <c r="E10" s="16">
        <f t="shared" si="0"/>
        <v>5.2808094588449289E-2</v>
      </c>
      <c r="F10" s="17" t="e">
        <f ca="1">_xll.Nasdaq.Office.AutomationFormulas.NAS(C10,"PriceClose","0D",,,,"down","N",)</f>
        <v>#NAME?</v>
      </c>
      <c r="G10" s="18">
        <v>126.369</v>
      </c>
      <c r="H10" s="18">
        <v>132.68745000000001</v>
      </c>
      <c r="I10" s="18">
        <v>132.68745000000001</v>
      </c>
      <c r="J10" s="18">
        <v>143.30244600000003</v>
      </c>
    </row>
    <row r="11" spans="1:10" ht="15" customHeight="1" x14ac:dyDescent="0.3">
      <c r="A11" s="9">
        <v>8</v>
      </c>
      <c r="B11" t="s">
        <v>7</v>
      </c>
      <c r="C11" t="s">
        <v>16</v>
      </c>
      <c r="D11" s="1">
        <v>2.5150000000000001</v>
      </c>
      <c r="E11" s="2">
        <f t="shared" si="0"/>
        <v>4.7654236774291342E-2</v>
      </c>
      <c r="F11" s="5" t="e">
        <f ca="1">_xll.Nasdaq.Office.AutomationFormulas.NAS(C11,"PriceClose","0D",,,,"down","N",)</f>
        <v>#NAME?</v>
      </c>
      <c r="G11" s="6">
        <v>136.42440000000002</v>
      </c>
      <c r="H11" s="6">
        <v>141.88137600000002</v>
      </c>
      <c r="I11" s="6">
        <v>147.55663104000001</v>
      </c>
      <c r="J11" s="6">
        <v>138.7032331776</v>
      </c>
    </row>
    <row r="12" spans="1:10" ht="15" customHeight="1" x14ac:dyDescent="0.3">
      <c r="A12" s="13">
        <v>9</v>
      </c>
      <c r="B12" s="14" t="s">
        <v>8</v>
      </c>
      <c r="C12" s="14" t="s">
        <v>17</v>
      </c>
      <c r="D12" s="15">
        <v>2.206</v>
      </c>
      <c r="E12" s="16">
        <f t="shared" si="0"/>
        <v>4.1799302713354552E-2</v>
      </c>
      <c r="F12" s="17" t="e">
        <f ca="1">_xll.Nasdaq.Office.AutomationFormulas.NAS(C12,"PriceClose","0D",,,,"down","N",)</f>
        <v>#NAME?</v>
      </c>
      <c r="G12" s="18">
        <v>158.40880000000001</v>
      </c>
      <c r="H12" s="18">
        <v>167.91332800000004</v>
      </c>
      <c r="I12" s="18">
        <v>189.74206064000003</v>
      </c>
      <c r="J12" s="18">
        <v>206.81884609760004</v>
      </c>
    </row>
    <row r="13" spans="1:10" ht="15" customHeight="1" x14ac:dyDescent="0.3">
      <c r="A13" s="9">
        <v>10</v>
      </c>
      <c r="B13" t="s">
        <v>9</v>
      </c>
      <c r="C13" t="s">
        <v>18</v>
      </c>
      <c r="D13" s="1">
        <v>2.0459999999999998</v>
      </c>
      <c r="E13" s="2">
        <f t="shared" si="0"/>
        <v>3.8767621646202816E-2</v>
      </c>
      <c r="F13" s="5" t="e">
        <f ca="1">_xll.Nasdaq.Office.AutomationFormulas.NAS(C13,"PriceClose","0D",,,,"down","N",)</f>
        <v>#NAME?</v>
      </c>
      <c r="G13" s="6">
        <v>517.70400000000006</v>
      </c>
      <c r="H13" s="6">
        <v>569.47440000000017</v>
      </c>
      <c r="I13" s="6">
        <v>592.25337600000023</v>
      </c>
      <c r="J13" s="6">
        <v>509.33790336000021</v>
      </c>
    </row>
    <row r="14" spans="1:10" x14ac:dyDescent="0.3">
      <c r="D14" s="8">
        <f>SUM(D4:D13)</f>
        <v>52.776000000000003</v>
      </c>
    </row>
    <row r="15" spans="1:10" x14ac:dyDescent="0.3">
      <c r="A15" s="23"/>
      <c r="B15" s="34" t="s">
        <v>23</v>
      </c>
      <c r="C15" s="34"/>
      <c r="D15" s="23"/>
      <c r="E15" s="23"/>
      <c r="F15" s="24" t="e">
        <f ca="1">SUMPRODUCT(E4:E13,F4:F13)</f>
        <v>#NAME?</v>
      </c>
      <c r="G15" s="24">
        <f>SUMPRODUCT(E4:E13,G4:G13)</f>
        <v>169.56328524139758</v>
      </c>
      <c r="H15" s="24">
        <f>SUMPRODUCT(E4:E13,H4:H13)</f>
        <v>169.88532530422918</v>
      </c>
      <c r="I15" s="24">
        <f>SUMPRODUCT(E4:E13,I4:I13)</f>
        <v>176.91668288056121</v>
      </c>
      <c r="J15" s="24">
        <f>SUMPRODUCT(E4:E13,J4:J13)</f>
        <v>181.65546362490176</v>
      </c>
    </row>
    <row r="16" spans="1:10" x14ac:dyDescent="0.3">
      <c r="B16" s="35" t="s">
        <v>24</v>
      </c>
      <c r="C16" s="35"/>
      <c r="H16" s="21">
        <f>H15/G15-1</f>
        <v>1.8992322681949947E-3</v>
      </c>
      <c r="I16" s="21">
        <f t="shared" ref="I16:J16" si="1">I15/H15-1</f>
        <v>4.1388846056834794E-2</v>
      </c>
      <c r="J16" s="21">
        <f t="shared" si="1"/>
        <v>2.6785380932897951E-2</v>
      </c>
    </row>
    <row r="17" spans="1:10" x14ac:dyDescent="0.3">
      <c r="B17" s="22"/>
      <c r="C17" s="22"/>
      <c r="H17" s="21"/>
      <c r="I17" s="21"/>
      <c r="J17" s="21"/>
    </row>
    <row r="18" spans="1:10" ht="30" customHeight="1" x14ac:dyDescent="0.3">
      <c r="B18" s="31"/>
      <c r="C18" s="31"/>
      <c r="D18" s="32"/>
      <c r="E18" s="32"/>
      <c r="F18" s="33"/>
      <c r="G18" s="10">
        <v>37895</v>
      </c>
      <c r="H18" s="10">
        <v>37198</v>
      </c>
      <c r="I18" s="10">
        <v>37226</v>
      </c>
      <c r="J18" s="10">
        <v>37257</v>
      </c>
    </row>
    <row r="19" spans="1:10" x14ac:dyDescent="0.3">
      <c r="A19" s="23"/>
      <c r="B19" s="34" t="s">
        <v>25</v>
      </c>
      <c r="C19" s="34"/>
      <c r="D19" s="23"/>
      <c r="E19" s="25"/>
      <c r="F19" s="23"/>
      <c r="G19" s="26">
        <f>100000000/1000000</f>
        <v>100</v>
      </c>
      <c r="H19" s="27">
        <f>G19*(1+H16)</f>
        <v>100.1899232268195</v>
      </c>
      <c r="I19" s="27">
        <f>H19*(1+I16)</f>
        <v>104.33666853570043</v>
      </c>
      <c r="J19" s="27">
        <f>I19*(1+J16)</f>
        <v>107.13136594769867</v>
      </c>
    </row>
    <row r="20" spans="1:10" x14ac:dyDescent="0.3">
      <c r="B20" s="35" t="s">
        <v>26</v>
      </c>
      <c r="C20" s="35"/>
      <c r="E20" s="3"/>
      <c r="H20" s="7">
        <v>-10000</v>
      </c>
      <c r="I20" s="7">
        <v>-10000</v>
      </c>
      <c r="J20" s="7">
        <v>-60000</v>
      </c>
    </row>
    <row r="21" spans="1:10" x14ac:dyDescent="0.3">
      <c r="A21" s="14"/>
      <c r="B21" s="36" t="s">
        <v>30</v>
      </c>
      <c r="C21" s="36"/>
      <c r="D21" s="14"/>
      <c r="E21" s="14"/>
      <c r="F21" s="14"/>
      <c r="G21" s="19">
        <f>G19+G20</f>
        <v>100</v>
      </c>
      <c r="H21" s="19">
        <f>(H19*1000000+H20)/1000000</f>
        <v>100.1799232268195</v>
      </c>
      <c r="I21" s="19">
        <f t="shared" ref="I21:J21" si="2">(I19*1000000+I20)/1000000</f>
        <v>104.32666853570042</v>
      </c>
      <c r="J21" s="19">
        <f t="shared" si="2"/>
        <v>107.07136594769867</v>
      </c>
    </row>
    <row r="22" spans="1:10" x14ac:dyDescent="0.3">
      <c r="B22" s="35" t="s">
        <v>31</v>
      </c>
      <c r="C22" s="35"/>
      <c r="H22" s="21">
        <f>H21/G21-1</f>
        <v>1.7992322681950057E-3</v>
      </c>
      <c r="I22" s="21">
        <f>I21/H21-1</f>
        <v>4.1392977508000195E-2</v>
      </c>
      <c r="J22" s="21">
        <f>J21/I21-1</f>
        <v>2.6308684543674632E-2</v>
      </c>
    </row>
    <row r="23" spans="1:10" x14ac:dyDescent="0.3">
      <c r="E23" s="5"/>
    </row>
    <row r="24" spans="1:10" x14ac:dyDescent="0.3">
      <c r="A24" s="23"/>
      <c r="B24" s="34" t="s">
        <v>28</v>
      </c>
      <c r="C24" s="34"/>
      <c r="D24" s="23"/>
      <c r="E24" s="25"/>
      <c r="F24" s="23"/>
      <c r="G24" s="23"/>
      <c r="H24" s="29">
        <f>H22-H16</f>
        <v>-9.9999999999988987E-5</v>
      </c>
      <c r="I24" s="29">
        <f>I22-I16</f>
        <v>4.1314511654011454E-6</v>
      </c>
      <c r="J24" s="29">
        <f>J22-J16</f>
        <v>-4.7669638922331892E-4</v>
      </c>
    </row>
    <row r="25" spans="1:10" x14ac:dyDescent="0.3">
      <c r="B25" s="35" t="s">
        <v>27</v>
      </c>
      <c r="C25" s="35"/>
      <c r="E25" s="5"/>
      <c r="G25" s="30">
        <f>_xlfn.STDEV.P(H24:J24)</f>
        <v>2.0654268885325294E-4</v>
      </c>
    </row>
    <row r="26" spans="1:10" x14ac:dyDescent="0.3">
      <c r="A26" s="14"/>
      <c r="B26" s="36" t="s">
        <v>29</v>
      </c>
      <c r="C26" s="36"/>
      <c r="D26" s="14"/>
      <c r="E26" s="17"/>
      <c r="F26" s="28">
        <f>80000/(J19*1000000)</f>
        <v>7.4674675611861288E-4</v>
      </c>
      <c r="G26" s="20">
        <f>F26*4</f>
        <v>2.9869870244744515E-3</v>
      </c>
      <c r="H26" s="14"/>
      <c r="I26" s="14"/>
      <c r="J26" s="14"/>
    </row>
    <row r="27" spans="1:10" x14ac:dyDescent="0.3">
      <c r="E27" s="5"/>
    </row>
    <row r="28" spans="1:10" x14ac:dyDescent="0.3">
      <c r="E28" s="5"/>
    </row>
    <row r="29" spans="1:10" x14ac:dyDescent="0.3">
      <c r="E29" s="5"/>
    </row>
    <row r="30" spans="1:10" x14ac:dyDescent="0.3">
      <c r="E30" s="5"/>
    </row>
    <row r="31" spans="1:10" x14ac:dyDescent="0.3">
      <c r="E31" s="5"/>
    </row>
    <row r="32" spans="1:10" x14ac:dyDescent="0.3">
      <c r="E32" s="5"/>
    </row>
    <row r="33" spans="5:5" x14ac:dyDescent="0.3">
      <c r="E33" s="5"/>
    </row>
  </sheetData>
  <mergeCells count="9">
    <mergeCell ref="B24:C24"/>
    <mergeCell ref="B25:C25"/>
    <mergeCell ref="B26:C26"/>
    <mergeCell ref="B15:C15"/>
    <mergeCell ref="B16:C16"/>
    <mergeCell ref="B19:C19"/>
    <mergeCell ref="B20:C20"/>
    <mergeCell ref="B21:C2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Micha</dc:creator>
  <cp:lastModifiedBy>Longin</cp:lastModifiedBy>
  <dcterms:created xsi:type="dcterms:W3CDTF">2015-06-05T18:17:20Z</dcterms:created>
  <dcterms:modified xsi:type="dcterms:W3CDTF">2022-11-16T22:02:03Z</dcterms:modified>
</cp:coreProperties>
</file>