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engyu ZHENG\OneDrive\Statistics\Posts for the forum longin\Reverse Convertible\RC\"/>
    </mc:Choice>
  </mc:AlternateContent>
  <xr:revisionPtr revIDLastSave="0" documentId="13_ncr:1_{71D1DEE5-688B-4C0A-AC16-4420937F7CE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ata" sheetId="1" r:id="rId1"/>
    <sheet name="P&amp;L" sheetId="3" r:id="rId2"/>
    <sheet name="Margin" sheetId="2" r:id="rId3"/>
  </sheets>
  <definedNames>
    <definedName name="_xlchart.v1.0" hidden="1">'P&amp;L'!$A$7:$A$27</definedName>
    <definedName name="_xlchart.v1.1" hidden="1">'P&amp;L'!$B$7:$B$27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B19" i="1"/>
  <c r="C19" i="1"/>
  <c r="D19" i="1"/>
  <c r="E19" i="1"/>
  <c r="F19" i="1"/>
  <c r="F20" i="1" s="1"/>
  <c r="B20" i="1"/>
  <c r="C20" i="1"/>
  <c r="D20" i="1"/>
  <c r="E20" i="1"/>
  <c r="B30" i="1"/>
  <c r="C30" i="1"/>
  <c r="D30" i="1"/>
  <c r="D31" i="1" s="1"/>
  <c r="E30" i="1"/>
  <c r="E31" i="1" s="1"/>
  <c r="F30" i="1"/>
  <c r="F31" i="1" s="1"/>
  <c r="B31" i="1"/>
  <c r="C31" i="1"/>
  <c r="B41" i="1"/>
  <c r="B42" i="1" s="1"/>
  <c r="C41" i="1"/>
  <c r="D41" i="1"/>
  <c r="D42" i="1" s="1"/>
  <c r="E41" i="1"/>
  <c r="F41" i="1"/>
  <c r="F42" i="1" s="1"/>
  <c r="C42" i="1"/>
  <c r="E42" i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11" i="2"/>
  <c r="B13" i="2" s="1"/>
  <c r="B14" i="2" l="1"/>
  <c r="B16" i="2" s="1"/>
  <c r="B17" i="2" l="1"/>
  <c r="B19" i="2" l="1"/>
  <c r="B18" i="2"/>
</calcChain>
</file>

<file path=xl/sharedStrings.xml><?xml version="1.0" encoding="utf-8"?>
<sst xmlns="http://schemas.openxmlformats.org/spreadsheetml/2006/main" count="65" uniqueCount="39">
  <si>
    <t xml:space="preserve"> </t>
  </si>
  <si>
    <t>euros</t>
  </si>
  <si>
    <t>année</t>
  </si>
  <si>
    <t>Risk-free rate</t>
  </si>
  <si>
    <t>Data</t>
  </si>
  <si>
    <t xml:space="preserve">Implied volatility </t>
  </si>
  <si>
    <t>3-month</t>
  </si>
  <si>
    <t>6-month</t>
  </si>
  <si>
    <t>9-month</t>
  </si>
  <si>
    <t>1-year</t>
  </si>
  <si>
    <t>Out-of-the-money</t>
  </si>
  <si>
    <t>At-the-money</t>
  </si>
  <si>
    <t>In-the-month</t>
  </si>
  <si>
    <t>Maturity</t>
  </si>
  <si>
    <t>year(s)</t>
  </si>
  <si>
    <t>Interest rate</t>
  </si>
  <si>
    <t>Exercise price</t>
  </si>
  <si>
    <t>Volatility of the Underlying Asset</t>
  </si>
  <si>
    <t>Price of the call option</t>
  </si>
  <si>
    <t>Price of the put option</t>
  </si>
  <si>
    <t>P&amp;L of S&amp;P 500 Index</t>
  </si>
  <si>
    <t>P&amp;L of the reverse convertible</t>
  </si>
  <si>
    <t>Initial price of the underlying asset</t>
  </si>
  <si>
    <t>Illustration 1: Graphical representation of the performance of a reverse convertible</t>
  </si>
  <si>
    <t>Coupon Rate of the reverse convertible</t>
  </si>
  <si>
    <t>Fraction in years:</t>
  </si>
  <si>
    <t>Risk-free rate:</t>
  </si>
  <si>
    <t>Implied volatility:</t>
  </si>
  <si>
    <t>Amount invested in the risk-free instrument (at t=0)</t>
  </si>
  <si>
    <t>Amount invested in the risk-free instrument (at t=T)</t>
  </si>
  <si>
    <t>Trade date (t=0):</t>
  </si>
  <si>
    <t>Expiration date (t=T):</t>
  </si>
  <si>
    <t>Annual rate of the reverse convertible:</t>
  </si>
  <si>
    <t>Margin for the bank (in %, periodic):</t>
  </si>
  <si>
    <t>Margin for the bank (in %, annualized):</t>
  </si>
  <si>
    <t>Margin for the bank (in USD amount):</t>
  </si>
  <si>
    <t>Proposed periodic coupon rate for the product:</t>
  </si>
  <si>
    <t>Margin for the bank</t>
  </si>
  <si>
    <t>Investment amount (in USD amount):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</si>
</sst>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%"/>
    <numFmt numFmtId="165" formatCode="dd/mm/yy"/>
    <numFmt numFmtId="168" formatCode="#,##0.000000"/>
    <numFmt numFmtId="171" formatCode="[$$-409]#,##0_ ;\-[$$-409]#,##0\ 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2" applyNumberFormat="1" applyFont="1" applyBorder="1" applyAlignment="1">
      <alignment horizontal="center"/>
    </xf>
    <xf numFmtId="9" fontId="0" fillId="0" borderId="0" xfId="2" applyFont="1"/>
    <xf numFmtId="9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2" applyNumberFormat="1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0" fontId="0" fillId="0" borderId="0" xfId="2" applyNumberFormat="1" applyFont="1" applyAlignment="1">
      <alignment vertical="top"/>
    </xf>
    <xf numFmtId="3" fontId="0" fillId="0" borderId="0" xfId="0" applyNumberFormat="1" applyAlignment="1">
      <alignment vertical="top"/>
    </xf>
    <xf numFmtId="3" fontId="0" fillId="0" borderId="0" xfId="2" applyNumberFormat="1" applyFont="1" applyAlignment="1">
      <alignment vertical="top"/>
    </xf>
    <xf numFmtId="0" fontId="1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9" fontId="3" fillId="0" borderId="0" xfId="0" applyNumberFormat="1" applyFont="1" applyBorder="1"/>
    <xf numFmtId="0" fontId="4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2" fontId="3" fillId="0" borderId="3" xfId="2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171" fontId="0" fillId="0" borderId="0" xfId="1" applyNumberFormat="1" applyFont="1" applyAlignment="1">
      <alignment vertical="top"/>
    </xf>
  </cellXfs>
  <cellStyles count="3">
    <cellStyle name="Euro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96271605358183E-2"/>
          <c:y val="1.4059753954305799E-2"/>
          <c:w val="0.90214758252410665"/>
          <c:h val="0.94844756883421211"/>
        </c:manualLayout>
      </c:layout>
      <c:scatterChart>
        <c:scatterStyle val="lineMarker"/>
        <c:varyColors val="0"/>
        <c:ser>
          <c:idx val="0"/>
          <c:order val="0"/>
          <c:tx>
            <c:v>P&amp;L of a long position of a RC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'P&amp;L'!$A$7:$A$27</c:f>
              <c:numCache>
                <c:formatCode>0%</c:formatCode>
                <c:ptCount val="21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</c:numCache>
            </c:numRef>
          </c:xVal>
          <c:yVal>
            <c:numRef>
              <c:f>'P&amp;L'!$B$7:$B$27</c:f>
              <c:numCache>
                <c:formatCode>0.0%</c:formatCode>
                <c:ptCount val="21"/>
                <c:pt idx="0">
                  <c:v>-7.5000000000000011E-2</c:v>
                </c:pt>
                <c:pt idx="1">
                  <c:v>-6.5000000000000002E-2</c:v>
                </c:pt>
                <c:pt idx="2">
                  <c:v>-5.5E-2</c:v>
                </c:pt>
                <c:pt idx="3">
                  <c:v>-4.5000000000000005E-2</c:v>
                </c:pt>
                <c:pt idx="4">
                  <c:v>-3.4999999999999996E-2</c:v>
                </c:pt>
                <c:pt idx="5">
                  <c:v>-2.5000000000000001E-2</c:v>
                </c:pt>
                <c:pt idx="6">
                  <c:v>-1.4999999999999895E-2</c:v>
                </c:pt>
                <c:pt idx="7">
                  <c:v>-4.9999999999998969E-3</c:v>
                </c:pt>
                <c:pt idx="8">
                  <c:v>5.0000000000001016E-3</c:v>
                </c:pt>
                <c:pt idx="9">
                  <c:v>1.5000000000000091E-2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F8-44FF-ADCA-CEDF7D421AFC}"/>
            </c:ext>
          </c:extLst>
        </c:ser>
        <c:ser>
          <c:idx val="1"/>
          <c:order val="1"/>
          <c:tx>
            <c:v>P&amp;L of a long position of the underlying asset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'P&amp;L'!$A$7:$A$27</c:f>
              <c:numCache>
                <c:formatCode>0%</c:formatCode>
                <c:ptCount val="21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</c:numCache>
            </c:numRef>
          </c:xVal>
          <c:yVal>
            <c:numRef>
              <c:f>'P&amp;L'!$A$7:$A$27</c:f>
              <c:numCache>
                <c:formatCode>0%</c:formatCode>
                <c:ptCount val="21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F8-44FF-ADCA-CEDF7D42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438000"/>
        <c:axId val="1975440080"/>
      </c:scatterChart>
      <c:valAx>
        <c:axId val="1975438000"/>
        <c:scaling>
          <c:orientation val="minMax"/>
          <c:max val="8.0000000000000016E-2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P&amp;L of financial positions</a:t>
                </a:r>
              </a:p>
            </c:rich>
          </c:tx>
          <c:layout>
            <c:manualLayout>
              <c:xMode val="edge"/>
              <c:yMode val="edge"/>
              <c:x val="0.49382391455927621"/>
              <c:y val="0.91516100909178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440080"/>
        <c:crosses val="autoZero"/>
        <c:crossBetween val="midCat"/>
      </c:valAx>
      <c:valAx>
        <c:axId val="1975440080"/>
        <c:scaling>
          <c:orientation val="minMax"/>
          <c:max val="8.0000000000000016E-2"/>
          <c:min val="-8.0000000000000016E-2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Percentage change of the S&amp;</a:t>
                </a:r>
                <a:r>
                  <a:rPr lang="en-US" b="1"/>
                  <a:t>P500</a:t>
                </a:r>
                <a:r>
                  <a:rPr lang="en-GB" b="1"/>
                  <a:t> Index</a:t>
                </a:r>
              </a:p>
            </c:rich>
          </c:tx>
          <c:layout>
            <c:manualLayout>
              <c:xMode val="edge"/>
              <c:yMode val="edge"/>
              <c:x val="2.976230562972285E-2"/>
              <c:y val="0.42683660148808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43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29940533891145"/>
          <c:y val="0.72759189811291169"/>
          <c:w val="0.28162140099658167"/>
          <c:h val="7.9086669526590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0</xdr:row>
      <xdr:rowOff>57149</xdr:rowOff>
    </xdr:from>
    <xdr:to>
      <xdr:col>15</xdr:col>
      <xdr:colOff>257175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68D6A-A6A7-5659-D510-E58A0D228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0.02133</cdr:x>
      <cdr:y>0.37148</cdr:y>
    </cdr:from>
    <cdr:to>
      <cdr:x>0.59683</cdr:x>
      <cdr:y>0.97594</cdr:y>
    </cdr:to>
    <cdr:sp macro="" textlink="">
      <cdr:nvSpPr>
        <cdr:cNvPr id="4" name="Freeform: Shape 3">
          <a:extLst xmlns:a="http://schemas.openxmlformats.org/drawingml/2006/main">
            <a:ext uri="{FF2B5EF4-FFF2-40B4-BE49-F238E27FC236}">
              <a16:creationId xmlns:a16="http://schemas.microsoft.com/office/drawing/2014/main" id="{33A45F17-94FE-0BCD-9315-927A5784F528}"/>
            </a:ext>
          </a:extLst>
        </cdr:cNvPr>
        <cdr:cNvSpPr/>
      </cdr:nvSpPr>
      <cdr:spPr bwMode="auto">
        <a:xfrm xmlns:a="http://schemas.openxmlformats.org/drawingml/2006/main">
          <a:off x="188107" y="2013313"/>
          <a:ext cx="5076000" cy="3276000"/>
        </a:xfrm>
        <a:custGeom xmlns:a="http://schemas.openxmlformats.org/drawingml/2006/main">
          <a:avLst/>
          <a:gdLst>
            <a:gd name="connsiteX0" fmla="*/ 0 w 4676775"/>
            <a:gd name="connsiteY0" fmla="*/ 2514600 h 3152775"/>
            <a:gd name="connsiteX1" fmla="*/ 9525 w 4676775"/>
            <a:gd name="connsiteY1" fmla="*/ 3152775 h 3152775"/>
            <a:gd name="connsiteX2" fmla="*/ 4676775 w 4676775"/>
            <a:gd name="connsiteY2" fmla="*/ 0 h 3152775"/>
            <a:gd name="connsiteX3" fmla="*/ 3676650 w 4676775"/>
            <a:gd name="connsiteY3" fmla="*/ 0 h 3152775"/>
            <a:gd name="connsiteX4" fmla="*/ 0 w 4676775"/>
            <a:gd name="connsiteY4" fmla="*/ 2514600 h 31527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676775" h="3152775">
              <a:moveTo>
                <a:pt x="0" y="2514600"/>
              </a:moveTo>
              <a:lnTo>
                <a:pt x="9525" y="3152775"/>
              </a:lnTo>
              <a:lnTo>
                <a:pt x="4676775" y="0"/>
              </a:lnTo>
              <a:lnTo>
                <a:pt x="3676650" y="0"/>
              </a:lnTo>
              <a:lnTo>
                <a:pt x="0" y="2514600"/>
              </a:lnTo>
              <a:close/>
            </a:path>
          </a:pathLst>
        </a:custGeom>
        <a:solidFill xmlns:a="http://schemas.openxmlformats.org/drawingml/2006/main">
          <a:schemeClr val="tx2">
            <a:lumMod val="20000"/>
            <a:lumOff val="80000"/>
            <a:alpha val="37000"/>
          </a:scheme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0.08639</cdr:x>
      <cdr:y>0.66257</cdr:y>
    </cdr:from>
    <cdr:to>
      <cdr:x>0.33801</cdr:x>
      <cdr:y>0.73462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2974D5FC-4E95-BE97-BA17-3840F2978A4F}"/>
            </a:ext>
          </a:extLst>
        </cdr:cNvPr>
        <cdr:cNvSpPr/>
      </cdr:nvSpPr>
      <cdr:spPr bwMode="auto">
        <a:xfrm xmlns:a="http://schemas.openxmlformats.org/drawingml/2006/main">
          <a:off x="762000" y="3590926"/>
          <a:ext cx="2219325" cy="390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-2040000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/>
            <a:t>scenarios where a RC outperforms</a:t>
          </a:r>
          <a:r>
            <a:rPr lang="en-US" baseline="0"/>
            <a:t> a long position of the underlying asset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2"/>
  <sheetViews>
    <sheetView zoomScale="130" zoomScaleNormal="130" workbookViewId="0">
      <selection activeCell="B14" sqref="B14"/>
    </sheetView>
  </sheetViews>
  <sheetFormatPr defaultColWidth="11.5703125" defaultRowHeight="12.75" x14ac:dyDescent="0.2"/>
  <cols>
    <col min="1" max="1" width="28.5703125" style="3" customWidth="1"/>
    <col min="2" max="2" width="14.28515625" style="18" customWidth="1"/>
    <col min="3" max="5" width="14.28515625" style="19" customWidth="1"/>
    <col min="6" max="16384" width="11.5703125" style="19"/>
  </cols>
  <sheetData>
    <row r="1" spans="1:5" x14ac:dyDescent="0.2">
      <c r="A1" s="21" t="s">
        <v>4</v>
      </c>
    </row>
    <row r="2" spans="1:5" x14ac:dyDescent="0.2">
      <c r="A2" s="1"/>
    </row>
    <row r="3" spans="1:5" x14ac:dyDescent="0.2">
      <c r="A3" s="1" t="s">
        <v>3</v>
      </c>
      <c r="B3" s="20">
        <v>0.03</v>
      </c>
    </row>
    <row r="4" spans="1:5" x14ac:dyDescent="0.2">
      <c r="A4" s="1"/>
    </row>
    <row r="5" spans="1:5" x14ac:dyDescent="0.2">
      <c r="A5" s="21" t="s">
        <v>5</v>
      </c>
    </row>
    <row r="6" spans="1:5" x14ac:dyDescent="0.2">
      <c r="A6" s="1"/>
      <c r="B6" s="2" t="s">
        <v>6</v>
      </c>
      <c r="C6" s="3" t="s">
        <v>7</v>
      </c>
      <c r="D6" s="3" t="s">
        <v>8</v>
      </c>
      <c r="E6" s="3" t="s">
        <v>9</v>
      </c>
    </row>
    <row r="7" spans="1:5" x14ac:dyDescent="0.2">
      <c r="A7" s="3" t="s">
        <v>10</v>
      </c>
      <c r="B7" s="4">
        <v>0.17299999999999999</v>
      </c>
      <c r="C7" s="4">
        <v>0.17649999999999999</v>
      </c>
      <c r="D7" s="4">
        <v>0.17780000000000001</v>
      </c>
      <c r="E7" s="4">
        <v>0.17860000000000001</v>
      </c>
    </row>
    <row r="8" spans="1:5" x14ac:dyDescent="0.2">
      <c r="A8" s="3" t="s">
        <v>11</v>
      </c>
      <c r="B8" s="4">
        <v>0.15</v>
      </c>
      <c r="C8" s="4">
        <v>0.1595</v>
      </c>
      <c r="D8" s="4">
        <v>0.16070000000000001</v>
      </c>
      <c r="E8" s="4">
        <v>0.16220000000000001</v>
      </c>
    </row>
    <row r="9" spans="1:5" x14ac:dyDescent="0.2">
      <c r="A9" s="3" t="s">
        <v>12</v>
      </c>
      <c r="B9" s="4">
        <v>0.1396</v>
      </c>
      <c r="C9" s="4">
        <v>0.14230000000000001</v>
      </c>
      <c r="D9" s="4">
        <v>0.1434</v>
      </c>
      <c r="E9" s="4">
        <v>0.14410000000000001</v>
      </c>
    </row>
    <row r="12" spans="1:5" x14ac:dyDescent="0.2">
      <c r="A12" s="3" t="s">
        <v>22</v>
      </c>
      <c r="B12" s="22">
        <v>1</v>
      </c>
      <c r="C12" s="19" t="s">
        <v>1</v>
      </c>
    </row>
    <row r="13" spans="1:5" x14ac:dyDescent="0.2">
      <c r="A13" s="3" t="s">
        <v>13</v>
      </c>
      <c r="B13" s="18">
        <v>0.25</v>
      </c>
      <c r="C13" s="19" t="s">
        <v>14</v>
      </c>
    </row>
    <row r="14" spans="1:5" x14ac:dyDescent="0.2">
      <c r="A14" s="3" t="s">
        <v>15</v>
      </c>
      <c r="B14" s="23">
        <v>0.03</v>
      </c>
    </row>
    <row r="15" spans="1:5" x14ac:dyDescent="0.2">
      <c r="A15" s="3" t="s">
        <v>16</v>
      </c>
      <c r="B15" s="22">
        <v>1</v>
      </c>
      <c r="C15" s="19" t="s">
        <v>1</v>
      </c>
    </row>
    <row r="16" spans="1:5" x14ac:dyDescent="0.2">
      <c r="B16" s="22"/>
    </row>
    <row r="17" spans="1:9" x14ac:dyDescent="0.2">
      <c r="A17" s="24" t="s">
        <v>0</v>
      </c>
      <c r="B17" s="25" t="s">
        <v>17</v>
      </c>
      <c r="C17" s="25"/>
      <c r="D17" s="25"/>
      <c r="E17" s="25"/>
      <c r="F17" s="25"/>
    </row>
    <row r="18" spans="1:9" x14ac:dyDescent="0.2">
      <c r="A18" s="26"/>
      <c r="B18" s="27">
        <v>0.13</v>
      </c>
      <c r="C18" s="27">
        <v>0.14000000000000001</v>
      </c>
      <c r="D18" s="27">
        <v>0.15</v>
      </c>
      <c r="E18" s="27">
        <v>0.16</v>
      </c>
      <c r="F18" s="27">
        <v>0.17</v>
      </c>
    </row>
    <row r="19" spans="1:9" x14ac:dyDescent="0.2">
      <c r="A19" s="24" t="s">
        <v>18</v>
      </c>
      <c r="B19" s="28">
        <f>$B$12*NORMDIST((LN($B$12/$B$15)+($B$14+0.5*B18^2)*$B$13)/B18/(($B$13)^0.5),0,1,1)-$B$15*EXP(-$B$14*$B$13)*NORMDIST((LN($B$12/$B$15)+($B$14+0.5*B18^2)*$B$13)/B18/(($B$13)^0.5)-B18*$B$13^0.5,0,1,1)</f>
        <v>2.9737487282530672E-2</v>
      </c>
      <c r="C19" s="28">
        <f>$B$12*NORMDIST((LN($B$12/$B$15)+($B$14+0.5*C18^2)*$B$13)/C18/(($B$13)^0.5),0,1,1)-$B$15*EXP(-$B$14*$B$13)*NORMDIST((LN($B$12/$B$15)+($B$14+0.5*C18^2)*$B$13)/C18/(($B$13)^0.5)-C18*$B$13^0.5,0,1,1)</f>
        <v>3.1711361654688575E-2</v>
      </c>
      <c r="D19" s="28">
        <f>$B$12*NORMDIST((LN($B$12/$B$15)+($B$14+0.5*D18^2)*$B$13)/D18/(($B$13)^0.5),0,1,1)-$B$15*EXP(-$B$14*$B$13)*NORMDIST((LN($B$12/$B$15)+($B$14+0.5*D18^2)*$B$13)/D18/(($B$13)^0.5)-D18*$B$13^0.5,0,1,1)</f>
        <v>3.3686690645772122E-2</v>
      </c>
      <c r="E19" s="28">
        <f>$B$12*NORMDIST((LN($B$12/$B$15)+($B$14+0.5*E18^2)*$B$13)/E18/(($B$13)^0.5),0,1,1)-$B$15*EXP(-$B$14*$B$13)*NORMDIST((LN($B$12/$B$15)+($B$14+0.5*E18^2)*$B$13)/E18/(($B$13)^0.5)-E18*$B$13^0.5,0,1,1)</f>
        <v>3.5663157528952438E-2</v>
      </c>
      <c r="F19" s="28">
        <f>$B$12*NORMDIST((LN($B$12/$B$15)+($B$14+0.5*F18^2)*$B$13)/F18/(($B$13)^0.5),0,1,1)-$B$15*EXP(-$B$14*$B$13)*NORMDIST((LN($B$12/$B$15)+($B$14+0.5*F18^2)*$B$13)/F18/(($B$13)^0.5)-F18*$B$13^0.5,0,1,1)</f>
        <v>3.7640516922050171E-2</v>
      </c>
    </row>
    <row r="20" spans="1:9" x14ac:dyDescent="0.2">
      <c r="A20" s="26" t="s">
        <v>19</v>
      </c>
      <c r="B20" s="29">
        <f>B19-$B$12+$B$15*EXP(-$B$13*$B$14)</f>
        <v>2.2265542101669089E-2</v>
      </c>
      <c r="C20" s="29">
        <f>C19-$B$12+$B$15*EXP(-$B$13*$B$14)</f>
        <v>2.4239416473826991E-2</v>
      </c>
      <c r="D20" s="29">
        <f>D19-$B$12+$B$15*EXP(-$B$13*$B$14)</f>
        <v>2.6214745464910538E-2</v>
      </c>
      <c r="E20" s="29">
        <f>E19-$B$12+$B$15*EXP(-$B$13*$B$14)</f>
        <v>2.8191212348090855E-2</v>
      </c>
      <c r="F20" s="29">
        <f>F19-$B$12+$B$15*EXP(-$B$13*$B$14)</f>
        <v>3.0168571741188588E-2</v>
      </c>
    </row>
    <row r="21" spans="1:9" x14ac:dyDescent="0.2">
      <c r="I21" s="19" t="s">
        <v>0</v>
      </c>
    </row>
    <row r="23" spans="1:9" x14ac:dyDescent="0.2">
      <c r="A23" s="3" t="s">
        <v>22</v>
      </c>
      <c r="B23" s="22">
        <v>1</v>
      </c>
      <c r="C23" s="19" t="s">
        <v>1</v>
      </c>
    </row>
    <row r="24" spans="1:9" x14ac:dyDescent="0.2">
      <c r="A24" s="3" t="s">
        <v>13</v>
      </c>
      <c r="B24" s="18">
        <v>0.25</v>
      </c>
      <c r="C24" s="19" t="s">
        <v>14</v>
      </c>
    </row>
    <row r="25" spans="1:9" x14ac:dyDescent="0.2">
      <c r="A25" s="3" t="s">
        <v>15</v>
      </c>
      <c r="B25" s="23">
        <v>0.15</v>
      </c>
    </row>
    <row r="26" spans="1:9" x14ac:dyDescent="0.2">
      <c r="A26" s="3" t="s">
        <v>16</v>
      </c>
      <c r="B26" s="22">
        <v>1</v>
      </c>
      <c r="C26" s="19" t="s">
        <v>1</v>
      </c>
    </row>
    <row r="27" spans="1:9" x14ac:dyDescent="0.2">
      <c r="B27" s="22"/>
    </row>
    <row r="28" spans="1:9" x14ac:dyDescent="0.2">
      <c r="A28" s="24"/>
      <c r="B28" s="30" t="s">
        <v>15</v>
      </c>
      <c r="C28" s="30"/>
      <c r="D28" s="30"/>
      <c r="E28" s="30"/>
      <c r="F28" s="30"/>
    </row>
    <row r="29" spans="1:9" x14ac:dyDescent="0.2">
      <c r="A29" s="26"/>
      <c r="B29" s="31">
        <v>0.02</v>
      </c>
      <c r="C29" s="31">
        <v>2.5000000000000001E-2</v>
      </c>
      <c r="D29" s="31">
        <v>0.03</v>
      </c>
      <c r="E29" s="31">
        <v>3.5000000000000003E-2</v>
      </c>
      <c r="F29" s="31">
        <v>0.04</v>
      </c>
    </row>
    <row r="30" spans="1:9" x14ac:dyDescent="0.2">
      <c r="A30" s="24" t="s">
        <v>18</v>
      </c>
      <c r="B30" s="32">
        <f>$B$23*NORMDIST((LN($B$23/$B$26)+(B29+0.5*$B$25^2)*$B$24)/$B$25/(($B$24)^0.5),0,1,1)-$B$26*EXP(-B29*$B$24)*NORMDIST((LN($B$23/$B$26)+(B29+0.5*$B$25^2)*$B$24)/$B$25/(($B$24)^0.5)-$B$25*$B$24^0.5,0,1,1)</f>
        <v>3.239907599691938E-2</v>
      </c>
      <c r="C30" s="32">
        <f>$B$23*NORMDIST((LN($B$23/$B$26)+(C29+0.5*$B$25^2)*$B$24)/$B$25/(($B$24)^0.5),0,1,1)-$B$26*EXP(-C29*$B$24)*NORMDIST((LN($B$23/$B$26)+(C29+0.5*$B$25^2)*$B$24)/$B$25/(($B$24)^0.5)-$B$25*$B$24^0.5,0,1,1)</f>
        <v>3.3039160374828347E-2</v>
      </c>
      <c r="D30" s="32">
        <f>$B$23*NORMDIST((LN($B$23/$B$26)+(D29+0.5*$B$25^2)*$B$24)/$B$25/(($B$24)^0.5),0,1,1)-$B$26*EXP(-D29*$B$24)*NORMDIST((LN($B$23/$B$26)+(D29+0.5*$B$25^2)*$B$24)/$B$25/(($B$24)^0.5)-$B$25*$B$24^0.5,0,1,1)</f>
        <v>3.3686690645772122E-2</v>
      </c>
      <c r="E30" s="32">
        <f>$B$23*NORMDIST((LN($B$23/$B$26)+(E29+0.5*$B$25^2)*$B$24)/$B$25/(($B$24)^0.5),0,1,1)-$B$26*EXP(-E29*$B$24)*NORMDIST((LN($B$23/$B$26)+(E29+0.5*$B$25^2)*$B$24)/$B$25/(($B$24)^0.5)-$B$25*$B$24^0.5,0,1,1)</f>
        <v>3.4341639777147104E-2</v>
      </c>
      <c r="F30" s="32">
        <f>$B$23*NORMDIST((LN($B$23/$B$26)+(F29+0.5*$B$25^2)*$B$24)/$B$25/(($B$24)^0.5),0,1,1)-$B$26*EXP(-F29*$B$24)*NORMDIST((LN($B$23/$B$26)+(F29+0.5*$B$25^2)*$B$24)/$B$25/(($B$24)^0.5)-$B$25*$B$24^0.5,0,1,1)</f>
        <v>3.5003978528095447E-2</v>
      </c>
    </row>
    <row r="31" spans="1:9" x14ac:dyDescent="0.2">
      <c r="A31" s="26" t="s">
        <v>19</v>
      </c>
      <c r="B31" s="29">
        <f>B30-$B$23+$B$26*EXP(-$B$13*B29)</f>
        <v>2.74115551896017E-2</v>
      </c>
      <c r="C31" s="29">
        <f>C30-$B$23+$B$26*EXP(-$B$13*C29)</f>
        <v>2.6808650998223049E-2</v>
      </c>
      <c r="D31" s="29">
        <f>D30-$B$23+$B$26*EXP(-$B$13*D29)</f>
        <v>2.6214745464910538E-2</v>
      </c>
      <c r="E31" s="29">
        <f>E30-$B$23+$B$26*EXP(-$B$13*E29)</f>
        <v>2.5629809617316868E-2</v>
      </c>
      <c r="F31" s="29">
        <f>F30-$B$23+$B$26*EXP(-$B$13*F29)</f>
        <v>2.5053812277263554E-2</v>
      </c>
    </row>
    <row r="34" spans="1:6" x14ac:dyDescent="0.2">
      <c r="A34" s="3" t="s">
        <v>22</v>
      </c>
      <c r="B34" s="22">
        <v>1</v>
      </c>
      <c r="C34" s="19" t="s">
        <v>1</v>
      </c>
    </row>
    <row r="35" spans="1:6" x14ac:dyDescent="0.2">
      <c r="A35" s="3" t="s">
        <v>13</v>
      </c>
      <c r="B35" s="18">
        <v>0.25</v>
      </c>
      <c r="C35" s="19" t="s">
        <v>2</v>
      </c>
    </row>
    <row r="36" spans="1:6" x14ac:dyDescent="0.2">
      <c r="A36" s="3" t="s">
        <v>15</v>
      </c>
      <c r="B36" s="23">
        <v>0.03</v>
      </c>
    </row>
    <row r="37" spans="1:6" x14ac:dyDescent="0.2">
      <c r="A37" s="3" t="s">
        <v>16</v>
      </c>
      <c r="B37" s="23">
        <v>0.15</v>
      </c>
      <c r="C37" s="19" t="s">
        <v>0</v>
      </c>
    </row>
    <row r="38" spans="1:6" x14ac:dyDescent="0.2">
      <c r="B38" s="22"/>
    </row>
    <row r="39" spans="1:6" x14ac:dyDescent="0.2">
      <c r="A39" s="24"/>
      <c r="B39" s="25" t="s">
        <v>16</v>
      </c>
      <c r="C39" s="25"/>
      <c r="D39" s="25"/>
      <c r="E39" s="25"/>
      <c r="F39" s="25"/>
    </row>
    <row r="40" spans="1:6" x14ac:dyDescent="0.2">
      <c r="A40" s="26"/>
      <c r="B40" s="33">
        <v>0.9</v>
      </c>
      <c r="C40" s="33">
        <v>0.95</v>
      </c>
      <c r="D40" s="33">
        <v>1</v>
      </c>
      <c r="E40" s="33">
        <v>1.05</v>
      </c>
      <c r="F40" s="33">
        <v>1.1000000000000001</v>
      </c>
    </row>
    <row r="41" spans="1:6" x14ac:dyDescent="0.2">
      <c r="A41" s="24" t="s">
        <v>18</v>
      </c>
      <c r="B41" s="32">
        <f>$B$34*NORMDIST((LN($B$34/B40)+($B$36+0.5*$B$37^2)*$B$35)/$B$37/(($B$35)^0.5),0,1,1)-B40*EXP(-$B$36*$B$35)*NORMDIST((LN($B$34/B40)+($B$36+0.5*$B$37^2)*$B$35)/$B$37/(($B$35)^0.5)-$B$37*$B$35^0.5,0,1,1)</f>
        <v>0.1087784574642886</v>
      </c>
      <c r="C41" s="32">
        <f>$B$34*NORMDIST((LN($B$34/C40)+($B$36+0.5*$B$37^2)*$B$35)/$B$37/(($B$35)^0.5),0,1,1)-C40*EXP(-$B$36*$B$35)*NORMDIST((LN($B$34/C40)+($B$36+0.5*$B$37^2)*$B$35)/$B$37/(($B$35)^0.5)-$B$37*$B$35^0.5,0,1,1)</f>
        <v>6.6099994833005438E-2</v>
      </c>
      <c r="D41" s="32">
        <f>$B$34*NORMDIST((LN($B$34/D40)+($B$36+0.5*$B$37^2)*$B$35)/$B$37/(($B$35)^0.5),0,1,1)-D40*EXP(-$B$36*$B$35)*NORMDIST((LN($B$34/D40)+($B$36+0.5*$B$37^2)*$B$35)/$B$37/(($B$35)^0.5)-$B$37*$B$35^0.5,0,1,1)</f>
        <v>3.3686690645772122E-2</v>
      </c>
      <c r="E41" s="32">
        <f>$B$34*NORMDIST((LN($B$34/E40)+($B$36+0.5*$B$37^2)*$B$35)/$B$37/(($B$35)^0.5),0,1,1)-E40*EXP(-$B$36*$B$35)*NORMDIST((LN($B$34/E40)+($B$36+0.5*$B$37^2)*$B$35)/$B$37/(($B$35)^0.5)-$B$37*$B$35^0.5,0,1,1)</f>
        <v>1.3979355491176571E-2</v>
      </c>
      <c r="F41" s="32">
        <f>$B$34*NORMDIST((LN($B$34/F40)+($B$36+0.5*$B$37^2)*$B$35)/$B$37/(($B$35)^0.5),0,1,1)-F40*EXP(-$B$36*$B$35)*NORMDIST((LN($B$34/F40)+($B$36+0.5*$B$37^2)*$B$35)/$B$37/(($B$35)^0.5)-$B$37*$B$35^0.5,0,1,1)</f>
        <v>4.6641996698170984E-3</v>
      </c>
    </row>
    <row r="42" spans="1:6" x14ac:dyDescent="0.2">
      <c r="A42" s="26" t="s">
        <v>19</v>
      </c>
      <c r="B42" s="29">
        <f>B41-$B$34+B40*EXP(-$B$35*$B$36)</f>
        <v>2.0537068015131776E-3</v>
      </c>
      <c r="C42" s="29">
        <f>C41-$B$34+C40*EXP(-$B$35*$B$36)</f>
        <v>9.001646911186878E-3</v>
      </c>
      <c r="D42" s="29">
        <f>D41-$B$34+D40*EXP(-$B$35*$B$36)</f>
        <v>2.6214745464910538E-2</v>
      </c>
      <c r="E42" s="29">
        <f>E41-$B$34+E40*EXP(-$B$35*$B$36)</f>
        <v>5.6133813051271964E-2</v>
      </c>
      <c r="F42" s="29">
        <f>F41-$B$34+F40*EXP(-$B$35*$B$36)</f>
        <v>9.6445059970869496E-2</v>
      </c>
    </row>
  </sheetData>
  <mergeCells count="3">
    <mergeCell ref="B17:F17"/>
    <mergeCell ref="B28:F28"/>
    <mergeCell ref="B39:F39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9"/>
  <sheetViews>
    <sheetView workbookViewId="0">
      <selection activeCell="B32" sqref="A32:B34"/>
    </sheetView>
  </sheetViews>
  <sheetFormatPr defaultColWidth="11.42578125" defaultRowHeight="12.75" x14ac:dyDescent="0.2"/>
  <cols>
    <col min="1" max="2" width="29.42578125" customWidth="1"/>
  </cols>
  <sheetData>
    <row r="1" spans="1:2" x14ac:dyDescent="0.2">
      <c r="A1" s="34" t="s">
        <v>23</v>
      </c>
    </row>
    <row r="4" spans="1:2" x14ac:dyDescent="0.2">
      <c r="A4" s="34" t="s">
        <v>24</v>
      </c>
      <c r="B4" s="8">
        <v>2.5000000000000001E-2</v>
      </c>
    </row>
    <row r="6" spans="1:2" x14ac:dyDescent="0.2">
      <c r="A6" s="17" t="s">
        <v>20</v>
      </c>
      <c r="B6" s="17" t="s">
        <v>21</v>
      </c>
    </row>
    <row r="7" spans="1:2" x14ac:dyDescent="0.2">
      <c r="A7" s="6">
        <v>-0.1</v>
      </c>
      <c r="B7" s="7">
        <f>MIN($B$4,$B$4+A7)</f>
        <v>-7.5000000000000011E-2</v>
      </c>
    </row>
    <row r="8" spans="1:2" x14ac:dyDescent="0.2">
      <c r="A8" s="6">
        <v>-0.09</v>
      </c>
      <c r="B8" s="7">
        <f t="shared" ref="B8:B27" si="0">MIN($B$4,$B$4+A8)</f>
        <v>-6.5000000000000002E-2</v>
      </c>
    </row>
    <row r="9" spans="1:2" x14ac:dyDescent="0.2">
      <c r="A9" s="6">
        <v>-0.08</v>
      </c>
      <c r="B9" s="7">
        <f t="shared" si="0"/>
        <v>-5.5E-2</v>
      </c>
    </row>
    <row r="10" spans="1:2" x14ac:dyDescent="0.2">
      <c r="A10" s="6">
        <v>-7.0000000000000007E-2</v>
      </c>
      <c r="B10" s="7">
        <f t="shared" si="0"/>
        <v>-4.5000000000000005E-2</v>
      </c>
    </row>
    <row r="11" spans="1:2" x14ac:dyDescent="0.2">
      <c r="A11" s="6">
        <v>-0.06</v>
      </c>
      <c r="B11" s="7">
        <f t="shared" si="0"/>
        <v>-3.4999999999999996E-2</v>
      </c>
    </row>
    <row r="12" spans="1:2" x14ac:dyDescent="0.2">
      <c r="A12" s="6">
        <v>-0.05</v>
      </c>
      <c r="B12" s="7">
        <f t="shared" si="0"/>
        <v>-2.5000000000000001E-2</v>
      </c>
    </row>
    <row r="13" spans="1:2" x14ac:dyDescent="0.2">
      <c r="A13" s="6">
        <v>-3.9999999999999897E-2</v>
      </c>
      <c r="B13" s="7">
        <f t="shared" si="0"/>
        <v>-1.4999999999999895E-2</v>
      </c>
    </row>
    <row r="14" spans="1:2" x14ac:dyDescent="0.2">
      <c r="A14" s="6">
        <v>-2.9999999999999898E-2</v>
      </c>
      <c r="B14" s="7">
        <f t="shared" si="0"/>
        <v>-4.9999999999998969E-3</v>
      </c>
    </row>
    <row r="15" spans="1:2" x14ac:dyDescent="0.2">
      <c r="A15" s="6">
        <v>-1.99999999999999E-2</v>
      </c>
      <c r="B15" s="7">
        <f t="shared" si="0"/>
        <v>5.0000000000001016E-3</v>
      </c>
    </row>
    <row r="16" spans="1:2" x14ac:dyDescent="0.2">
      <c r="A16" s="6">
        <v>-9.99999999999991E-3</v>
      </c>
      <c r="B16" s="7">
        <f t="shared" si="0"/>
        <v>1.5000000000000091E-2</v>
      </c>
    </row>
    <row r="17" spans="1:2" x14ac:dyDescent="0.2">
      <c r="A17" s="6">
        <v>0</v>
      </c>
      <c r="B17" s="7">
        <f t="shared" si="0"/>
        <v>2.5000000000000001E-2</v>
      </c>
    </row>
    <row r="18" spans="1:2" x14ac:dyDescent="0.2">
      <c r="A18" s="6">
        <v>0.01</v>
      </c>
      <c r="B18" s="7">
        <f t="shared" si="0"/>
        <v>2.5000000000000001E-2</v>
      </c>
    </row>
    <row r="19" spans="1:2" x14ac:dyDescent="0.2">
      <c r="A19" s="6">
        <v>0.02</v>
      </c>
      <c r="B19" s="7">
        <f t="shared" si="0"/>
        <v>2.5000000000000001E-2</v>
      </c>
    </row>
    <row r="20" spans="1:2" x14ac:dyDescent="0.2">
      <c r="A20" s="6">
        <v>0.03</v>
      </c>
      <c r="B20" s="7">
        <f t="shared" si="0"/>
        <v>2.5000000000000001E-2</v>
      </c>
    </row>
    <row r="21" spans="1:2" x14ac:dyDescent="0.2">
      <c r="A21" s="6">
        <v>0.04</v>
      </c>
      <c r="B21" s="7">
        <f t="shared" si="0"/>
        <v>2.5000000000000001E-2</v>
      </c>
    </row>
    <row r="22" spans="1:2" x14ac:dyDescent="0.2">
      <c r="A22" s="6">
        <v>0.05</v>
      </c>
      <c r="B22" s="7">
        <f t="shared" si="0"/>
        <v>2.5000000000000001E-2</v>
      </c>
    </row>
    <row r="23" spans="1:2" x14ac:dyDescent="0.2">
      <c r="A23" s="6">
        <v>0.06</v>
      </c>
      <c r="B23" s="7">
        <f t="shared" si="0"/>
        <v>2.5000000000000001E-2</v>
      </c>
    </row>
    <row r="24" spans="1:2" x14ac:dyDescent="0.2">
      <c r="A24" s="6">
        <v>7.0000000000000007E-2</v>
      </c>
      <c r="B24" s="7">
        <f t="shared" si="0"/>
        <v>2.5000000000000001E-2</v>
      </c>
    </row>
    <row r="25" spans="1:2" x14ac:dyDescent="0.2">
      <c r="A25" s="6">
        <v>0.08</v>
      </c>
      <c r="B25" s="7">
        <f t="shared" si="0"/>
        <v>2.5000000000000001E-2</v>
      </c>
    </row>
    <row r="26" spans="1:2" x14ac:dyDescent="0.2">
      <c r="A26" s="6">
        <v>0.09</v>
      </c>
      <c r="B26" s="7">
        <f t="shared" si="0"/>
        <v>2.5000000000000001E-2</v>
      </c>
    </row>
    <row r="27" spans="1:2" x14ac:dyDescent="0.2">
      <c r="A27" s="6">
        <v>0.1</v>
      </c>
      <c r="B27" s="7">
        <f t="shared" si="0"/>
        <v>2.5000000000000001E-2</v>
      </c>
    </row>
    <row r="28" spans="1:2" x14ac:dyDescent="0.2">
      <c r="A28" s="5" t="s">
        <v>0</v>
      </c>
    </row>
    <row r="29" spans="1:2" x14ac:dyDescent="0.2">
      <c r="A29" s="5" t="s">
        <v>0</v>
      </c>
    </row>
  </sheetData>
  <phoneticPr fontId="0" type="noConversion"/>
  <pageMargins left="0.75" right="0.75" top="1" bottom="1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1"/>
  <sheetViews>
    <sheetView tabSelected="1" workbookViewId="0">
      <selection sqref="A1:B19"/>
    </sheetView>
  </sheetViews>
  <sheetFormatPr defaultColWidth="11.42578125" defaultRowHeight="12.75" x14ac:dyDescent="0.2"/>
  <cols>
    <col min="1" max="1" width="58.7109375" style="10" customWidth="1"/>
    <col min="2" max="2" width="14.28515625" style="10" bestFit="1" customWidth="1"/>
    <col min="3" max="16384" width="11.42578125" style="10"/>
  </cols>
  <sheetData>
    <row r="1" spans="1:4" ht="15.75" x14ac:dyDescent="0.2">
      <c r="A1" s="9" t="s">
        <v>37</v>
      </c>
    </row>
    <row r="3" spans="1:4" x14ac:dyDescent="0.2">
      <c r="A3" s="35" t="s">
        <v>38</v>
      </c>
      <c r="B3" s="36">
        <v>1000000</v>
      </c>
    </row>
    <row r="4" spans="1:4" x14ac:dyDescent="0.2">
      <c r="A4" s="35" t="s">
        <v>30</v>
      </c>
      <c r="B4" s="12">
        <v>44785</v>
      </c>
    </row>
    <row r="5" spans="1:4" x14ac:dyDescent="0.2">
      <c r="A5" s="35" t="s">
        <v>31</v>
      </c>
      <c r="B5" s="12">
        <v>44877</v>
      </c>
    </row>
    <row r="6" spans="1:4" x14ac:dyDescent="0.2">
      <c r="A6" s="35" t="s">
        <v>25</v>
      </c>
      <c r="B6" s="13">
        <f>YEARFRAC(B4,B5,1)</f>
        <v>0.25205479452054796</v>
      </c>
    </row>
    <row r="7" spans="1:4" x14ac:dyDescent="0.2">
      <c r="A7" s="35" t="s">
        <v>36</v>
      </c>
      <c r="B7" s="14">
        <v>2.5000000000000001E-2</v>
      </c>
    </row>
    <row r="9" spans="1:4" x14ac:dyDescent="0.2">
      <c r="A9" s="35" t="s">
        <v>26</v>
      </c>
      <c r="B9" s="14">
        <v>0.03</v>
      </c>
    </row>
    <row r="10" spans="1:4" x14ac:dyDescent="0.2">
      <c r="A10" s="35" t="s">
        <v>27</v>
      </c>
      <c r="B10" s="14">
        <v>0.15</v>
      </c>
    </row>
    <row r="11" spans="1:4" x14ac:dyDescent="0.2">
      <c r="A11" s="35" t="s">
        <v>19</v>
      </c>
      <c r="B11" s="36">
        <f>B3*Data!D20</f>
        <v>26214.745464910538</v>
      </c>
    </row>
    <row r="12" spans="1:4" x14ac:dyDescent="0.2">
      <c r="B12" s="11"/>
    </row>
    <row r="13" spans="1:4" x14ac:dyDescent="0.2">
      <c r="A13" s="35" t="s">
        <v>28</v>
      </c>
      <c r="B13" s="36">
        <f>B3+B11</f>
        <v>1026214.7454649105</v>
      </c>
    </row>
    <row r="14" spans="1:4" x14ac:dyDescent="0.2">
      <c r="A14" s="35" t="s">
        <v>29</v>
      </c>
      <c r="B14" s="36">
        <f>B13*(1+B6*B9)</f>
        <v>1033974.615868974</v>
      </c>
      <c r="C14" s="12" t="s">
        <v>0</v>
      </c>
      <c r="D14" s="15"/>
    </row>
    <row r="16" spans="1:4" x14ac:dyDescent="0.2">
      <c r="A16" s="35" t="s">
        <v>32</v>
      </c>
      <c r="B16" s="14">
        <f>(B14-B3)/B3/B6</f>
        <v>0.13479059556712514</v>
      </c>
      <c r="C16" s="10" t="s">
        <v>0</v>
      </c>
    </row>
    <row r="17" spans="1:4" x14ac:dyDescent="0.2">
      <c r="A17" s="35" t="s">
        <v>35</v>
      </c>
      <c r="B17" s="36">
        <f>B14-B3*(1+B7)</f>
        <v>8974.6158689741278</v>
      </c>
    </row>
    <row r="18" spans="1:4" x14ac:dyDescent="0.2">
      <c r="A18" s="35" t="s">
        <v>33</v>
      </c>
      <c r="B18" s="14">
        <f>B17/B3</f>
        <v>8.9746158689741271E-3</v>
      </c>
    </row>
    <row r="19" spans="1:4" x14ac:dyDescent="0.2">
      <c r="A19" s="35" t="s">
        <v>34</v>
      </c>
      <c r="B19" s="14">
        <f>B17/B3/B6</f>
        <v>3.5605812958429961E-2</v>
      </c>
    </row>
    <row r="21" spans="1:4" x14ac:dyDescent="0.2">
      <c r="B21" s="16"/>
      <c r="D21" s="15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P&amp;L</vt:lpstr>
      <vt:lpstr>Margin</vt:lpstr>
    </vt:vector>
  </TitlesOfParts>
  <Company> CCF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Longin</dc:creator>
  <cp:lastModifiedBy>Shengyu ZHENG</cp:lastModifiedBy>
  <cp:lastPrinted>2004-12-29T13:10:08Z</cp:lastPrinted>
  <dcterms:created xsi:type="dcterms:W3CDTF">2003-08-30T20:36:17Z</dcterms:created>
  <dcterms:modified xsi:type="dcterms:W3CDTF">2022-08-15T21:21:27Z</dcterms:modified>
</cp:coreProperties>
</file>