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G:\1. SimTrade\0.  Blog SimTrade\1. Billets en cours de rédaction\2021-10 Youssef LOURAOUI (Série 2)\2. Posts\5. Systematic and specific risk\Excel final\"/>
    </mc:Choice>
  </mc:AlternateContent>
  <xr:revisionPtr revIDLastSave="0" documentId="13_ncr:1_{EA6461B7-D95A-4829-88C5-6ED24190AA86}" xr6:coauthVersionLast="47" xr6:coauthVersionMax="47" xr10:uidLastSave="{00000000-0000-0000-0000-000000000000}"/>
  <bookViews>
    <workbookView xWindow="-108" yWindow="-108" windowWidth="23256" windowHeight="12576" xr2:uid="{79E761C8-695D-D049-9425-67E438FF946E}"/>
  </bookViews>
  <sheets>
    <sheet name="Diversification" sheetId="7" r:id="rId1"/>
    <sheet name="Fig Portfolio risk" sheetId="8" r:id="rId2"/>
    <sheet name="Fig Risk decomposition " sheetId="9" r:id="rId3"/>
  </sheets>
  <externalReferences>
    <externalReference r:id="rId4"/>
    <externalReference r:id="rId5"/>
  </externalReferences>
  <definedNames>
    <definedName name="A">'[1]3-asset portfolio (simulated)'!$B$47</definedName>
    <definedName name="B">'[1]3-asset portfolio (simulated)'!$B$48</definedName>
    <definedName name="e">'[1]3-asset portfolio (simulated)'!$A$42:$A$44</definedName>
    <definedName name="mu">'[1]3-asset portfolio (simulated)'!$B$6:$B$8</definedName>
    <definedName name="mu_P">'[1]3-asset portfolio (simulated)'!$B$25</definedName>
    <definedName name="omega">'[2]BL_model (real data)'!$A$57:$C$59</definedName>
    <definedName name="Q">'[2]BL_model (real data)'!$G$16:$G$18</definedName>
    <definedName name="risk_aversion">'[2]BL_model (real data)'!$B$43</definedName>
    <definedName name="total_mkt_cap">'[2]BL_model (real data)'!$B$9</definedName>
    <definedName name="V">'[1]3-asset portfolio (simulated)'!$B$18:$D$20</definedName>
    <definedName name="var_cov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7" l="1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34" i="7"/>
  <c r="D11" i="7" l="1"/>
  <c r="D10" i="7"/>
  <c r="D34" i="7" s="1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10" i="7"/>
  <c r="B11" i="7"/>
  <c r="F11" i="7" s="1"/>
  <c r="B12" i="7"/>
  <c r="F12" i="7" s="1"/>
  <c r="B13" i="7"/>
  <c r="F13" i="7" s="1"/>
  <c r="B14" i="7"/>
  <c r="F14" i="7" s="1"/>
  <c r="B15" i="7"/>
  <c r="F15" i="7" s="1"/>
  <c r="B16" i="7"/>
  <c r="F16" i="7" s="1"/>
  <c r="B17" i="7"/>
  <c r="F17" i="7" s="1"/>
  <c r="B18" i="7"/>
  <c r="F18" i="7" s="1"/>
  <c r="B19" i="7"/>
  <c r="F19" i="7" s="1"/>
  <c r="B20" i="7"/>
  <c r="F20" i="7" s="1"/>
  <c r="B21" i="7"/>
  <c r="F21" i="7" s="1"/>
  <c r="B22" i="7"/>
  <c r="F22" i="7" s="1"/>
  <c r="B23" i="7"/>
  <c r="F23" i="7" s="1"/>
  <c r="B24" i="7"/>
  <c r="F24" i="7" s="1"/>
  <c r="B25" i="7"/>
  <c r="F25" i="7" s="1"/>
  <c r="B26" i="7"/>
  <c r="F26" i="7" s="1"/>
  <c r="B27" i="7"/>
  <c r="F27" i="7" s="1"/>
  <c r="B28" i="7"/>
  <c r="F28" i="7" s="1"/>
  <c r="B29" i="7"/>
  <c r="F29" i="7" s="1"/>
  <c r="B10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B34" i="7" l="1"/>
  <c r="B35" i="7"/>
  <c r="B39" i="7"/>
  <c r="B43" i="7"/>
  <c r="B47" i="7"/>
  <c r="B51" i="7"/>
  <c r="B40" i="7"/>
  <c r="B44" i="7"/>
  <c r="B52" i="7"/>
  <c r="B37" i="7"/>
  <c r="B45" i="7"/>
  <c r="B53" i="7"/>
  <c r="B38" i="7"/>
  <c r="B46" i="7"/>
  <c r="B36" i="7"/>
  <c r="B48" i="7"/>
  <c r="B41" i="7"/>
  <c r="B49" i="7"/>
  <c r="B42" i="7"/>
  <c r="B50" i="7"/>
  <c r="E10" i="7"/>
  <c r="F34" i="7"/>
  <c r="D50" i="7"/>
  <c r="F50" i="7" s="1"/>
  <c r="D53" i="7"/>
  <c r="F53" i="7" s="1"/>
  <c r="D52" i="7"/>
  <c r="F52" i="7" s="1"/>
  <c r="D51" i="7"/>
  <c r="F51" i="7" s="1"/>
  <c r="D49" i="7"/>
  <c r="F49" i="7" s="1"/>
  <c r="D48" i="7"/>
  <c r="F48" i="7" s="1"/>
  <c r="D47" i="7"/>
  <c r="F47" i="7" s="1"/>
  <c r="D46" i="7"/>
  <c r="F46" i="7" s="1"/>
  <c r="D45" i="7"/>
  <c r="F45" i="7" s="1"/>
  <c r="D44" i="7"/>
  <c r="F44" i="7" s="1"/>
  <c r="D42" i="7"/>
  <c r="F42" i="7" s="1"/>
  <c r="D43" i="7"/>
  <c r="F43" i="7" s="1"/>
  <c r="D41" i="7"/>
  <c r="F41" i="7" s="1"/>
  <c r="D39" i="7"/>
  <c r="F39" i="7" s="1"/>
  <c r="D40" i="7"/>
  <c r="F40" i="7" s="1"/>
  <c r="D38" i="7"/>
  <c r="F38" i="7" s="1"/>
  <c r="D37" i="7"/>
  <c r="F37" i="7" s="1"/>
  <c r="D36" i="7"/>
  <c r="F36" i="7" s="1"/>
  <c r="D35" i="7"/>
  <c r="F35" i="7" s="1"/>
  <c r="E26" i="7"/>
  <c r="E21" i="7"/>
  <c r="E25" i="7"/>
  <c r="E14" i="7"/>
  <c r="E29" i="7"/>
  <c r="G29" i="7" s="1"/>
  <c r="E18" i="7"/>
  <c r="E13" i="7"/>
  <c r="E22" i="7"/>
  <c r="E17" i="7"/>
  <c r="E27" i="7"/>
  <c r="E23" i="7"/>
  <c r="E19" i="7"/>
  <c r="E15" i="7"/>
  <c r="E28" i="7"/>
  <c r="G28" i="7" s="1"/>
  <c r="E24" i="7"/>
  <c r="E20" i="7"/>
  <c r="E16" i="7"/>
  <c r="E12" i="7"/>
  <c r="E11" i="7"/>
  <c r="F10" i="7"/>
  <c r="G19" i="7" l="1"/>
  <c r="G23" i="7"/>
  <c r="G12" i="7"/>
  <c r="G18" i="7"/>
  <c r="G20" i="7"/>
  <c r="G22" i="7"/>
  <c r="G14" i="7"/>
  <c r="G24" i="7"/>
  <c r="G13" i="7"/>
  <c r="G25" i="7"/>
  <c r="G27" i="7"/>
  <c r="G21" i="7"/>
  <c r="G16" i="7"/>
  <c r="G15" i="7"/>
  <c r="G17" i="7"/>
  <c r="G26" i="7"/>
  <c r="G11" i="7"/>
  <c r="G10" i="7"/>
  <c r="G34" i="7" l="1"/>
  <c r="E34" i="7" s="1"/>
  <c r="G36" i="7"/>
  <c r="E36" i="7" s="1"/>
  <c r="C36" i="7" s="1"/>
  <c r="B60" i="7" s="1"/>
  <c r="G40" i="7"/>
  <c r="E40" i="7" s="1"/>
  <c r="C40" i="7" s="1"/>
  <c r="B64" i="7" s="1"/>
  <c r="G44" i="7"/>
  <c r="E44" i="7" s="1"/>
  <c r="C44" i="7" s="1"/>
  <c r="B68" i="7" s="1"/>
  <c r="G48" i="7"/>
  <c r="E48" i="7" s="1"/>
  <c r="C48" i="7" s="1"/>
  <c r="B72" i="7" s="1"/>
  <c r="G52" i="7"/>
  <c r="G42" i="7"/>
  <c r="E42" i="7" s="1"/>
  <c r="C42" i="7" s="1"/>
  <c r="B66" i="7" s="1"/>
  <c r="G35" i="7"/>
  <c r="E35" i="7" s="1"/>
  <c r="C35" i="7" s="1"/>
  <c r="B59" i="7" s="1"/>
  <c r="G47" i="7"/>
  <c r="E47" i="7" s="1"/>
  <c r="C47" i="7" s="1"/>
  <c r="B71" i="7" s="1"/>
  <c r="G37" i="7"/>
  <c r="E37" i="7" s="1"/>
  <c r="C37" i="7" s="1"/>
  <c r="B61" i="7" s="1"/>
  <c r="G41" i="7"/>
  <c r="E41" i="7" s="1"/>
  <c r="C41" i="7" s="1"/>
  <c r="B65" i="7" s="1"/>
  <c r="G45" i="7"/>
  <c r="E45" i="7" s="1"/>
  <c r="C45" i="7" s="1"/>
  <c r="B69" i="7" s="1"/>
  <c r="G49" i="7"/>
  <c r="G53" i="7"/>
  <c r="E53" i="7" s="1"/>
  <c r="C53" i="7" s="1"/>
  <c r="B77" i="7" s="1"/>
  <c r="G38" i="7"/>
  <c r="E38" i="7" s="1"/>
  <c r="C38" i="7" s="1"/>
  <c r="B62" i="7" s="1"/>
  <c r="G46" i="7"/>
  <c r="E46" i="7" s="1"/>
  <c r="C46" i="7" s="1"/>
  <c r="B70" i="7" s="1"/>
  <c r="G50" i="7"/>
  <c r="E50" i="7" s="1"/>
  <c r="C50" i="7" s="1"/>
  <c r="B74" i="7" s="1"/>
  <c r="G39" i="7"/>
  <c r="E39" i="7" s="1"/>
  <c r="C39" i="7" s="1"/>
  <c r="B63" i="7" s="1"/>
  <c r="G43" i="7"/>
  <c r="E43" i="7" s="1"/>
  <c r="C43" i="7" s="1"/>
  <c r="B67" i="7" s="1"/>
  <c r="G51" i="7"/>
  <c r="E51" i="7" s="1"/>
  <c r="C51" i="7" s="1"/>
  <c r="B75" i="7" s="1"/>
  <c r="E49" i="7"/>
  <c r="C49" i="7" s="1"/>
  <c r="B73" i="7" s="1"/>
  <c r="E52" i="7"/>
  <c r="C52" i="7" s="1"/>
  <c r="B76" i="7" s="1"/>
  <c r="C34" i="7" l="1"/>
  <c r="B58" i="7" s="1"/>
  <c r="C60" i="7"/>
  <c r="C75" i="7"/>
  <c r="C74" i="7"/>
  <c r="C73" i="7"/>
  <c r="C62" i="7"/>
  <c r="C77" i="7"/>
  <c r="C61" i="7"/>
  <c r="C71" i="7"/>
  <c r="C66" i="7"/>
  <c r="C63" i="7"/>
  <c r="C72" i="7"/>
  <c r="C69" i="7"/>
  <c r="C64" i="7"/>
  <c r="C65" i="7"/>
  <c r="C70" i="7"/>
  <c r="C76" i="7"/>
  <c r="C68" i="7"/>
  <c r="D75" i="7" l="1"/>
  <c r="D72" i="7"/>
  <c r="D69" i="7"/>
  <c r="D77" i="7"/>
  <c r="D65" i="7"/>
  <c r="D61" i="7"/>
  <c r="D71" i="7"/>
  <c r="D62" i="7"/>
  <c r="D68" i="7"/>
  <c r="D64" i="7"/>
  <c r="D60" i="7"/>
  <c r="D70" i="7"/>
  <c r="D76" i="7"/>
  <c r="D59" i="7"/>
  <c r="D73" i="7"/>
  <c r="D74" i="7"/>
  <c r="D63" i="7"/>
  <c r="D66" i="7"/>
  <c r="C59" i="7"/>
  <c r="D67" i="7"/>
  <c r="C67" i="7"/>
</calcChain>
</file>

<file path=xl/sharedStrings.xml><?xml version="1.0" encoding="utf-8"?>
<sst xmlns="http://schemas.openxmlformats.org/spreadsheetml/2006/main" count="29" uniqueCount="22">
  <si>
    <t>-</t>
  </si>
  <si>
    <t>Expected return</t>
  </si>
  <si>
    <t>Risk reduction</t>
  </si>
  <si>
    <t xml:space="preserve">Total risk </t>
  </si>
  <si>
    <t>Beta</t>
  </si>
  <si>
    <t xml:space="preserve">Market risk </t>
  </si>
  <si>
    <t>(standard deviation)</t>
  </si>
  <si>
    <t>Systematic risk</t>
  </si>
  <si>
    <t>Specific risk</t>
  </si>
  <si>
    <t>Number of assets</t>
  </si>
  <si>
    <t>Construction of equally-weighted portfolios</t>
  </si>
  <si>
    <t>Volatility</t>
  </si>
  <si>
    <t>Cumulative
risk reduction</t>
  </si>
  <si>
    <t>Risk
(volatility)</t>
  </si>
  <si>
    <t>Effect of diversification on portfolio risk</t>
  </si>
  <si>
    <t xml:space="preserve">Note: the characteristics of the individual assets (expected return, volatility, and beta) are randomly generated. </t>
  </si>
  <si>
    <t>Characteristics of the market portfolio</t>
  </si>
  <si>
    <t>Characteristics of individual assets</t>
  </si>
  <si>
    <r>
      <t xml:space="preserve">Asset </t>
    </r>
    <r>
      <rPr>
        <b/>
        <i/>
        <sz val="12"/>
        <rFont val="Arial"/>
        <family val="2"/>
      </rPr>
      <t>i</t>
    </r>
  </si>
  <si>
    <t>Asset weights</t>
  </si>
  <si>
    <t>Total portfolio risk reduction</t>
  </si>
  <si>
    <t xml:space="preserve">  The risk reduction is computed from the base case of a portfolio with one asset.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</si>
</sst>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2"/>
      <color indexed="8"/>
      <name val="Verdana"/>
      <family val="2"/>
    </font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Verdana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>
      <alignment vertical="top" wrapText="1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">
    <xf numFmtId="0" fontId="0" fillId="0" borderId="0" xfId="0">
      <alignment vertical="top" wrapText="1"/>
    </xf>
    <xf numFmtId="0" fontId="4" fillId="0" borderId="0" xfId="3" applyFont="1" applyAlignment="1">
      <alignment horizontal="center" vertical="center"/>
    </xf>
    <xf numFmtId="10" fontId="4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9" fontId="4" fillId="0" borderId="0" xfId="5" applyFont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9" fontId="4" fillId="0" borderId="1" xfId="5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10" fontId="4" fillId="0" borderId="1" xfId="5" applyNumberFormat="1" applyFont="1" applyBorder="1" applyAlignment="1">
      <alignment horizontal="center" vertical="center"/>
    </xf>
    <xf numFmtId="9" fontId="4" fillId="0" borderId="1" xfId="5" applyNumberFormat="1" applyFont="1" applyBorder="1" applyAlignment="1">
      <alignment horizontal="center" vertical="center"/>
    </xf>
    <xf numFmtId="10" fontId="4" fillId="0" borderId="1" xfId="3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2" fontId="4" fillId="0" borderId="1" xfId="5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center"/>
    </xf>
    <xf numFmtId="164" fontId="4" fillId="0" borderId="1" xfId="5" applyNumberFormat="1" applyFont="1" applyBorder="1" applyAlignment="1">
      <alignment horizontal="center" vertical="center"/>
    </xf>
    <xf numFmtId="10" fontId="4" fillId="0" borderId="1" xfId="4" applyNumberFormat="1" applyFont="1" applyBorder="1" applyAlignment="1">
      <alignment horizontal="center" vertical="center"/>
    </xf>
    <xf numFmtId="9" fontId="4" fillId="0" borderId="1" xfId="4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7" fillId="0" borderId="0" xfId="3" applyFont="1" applyAlignment="1">
      <alignment horizontal="left" vertical="center"/>
    </xf>
  </cellXfs>
  <cellStyles count="6">
    <cellStyle name="Normal" xfId="0" builtinId="0"/>
    <cellStyle name="Normal 2" xfId="1" xr:uid="{71EDD8CE-203E-CD43-8E84-5A9E98C69CFE}"/>
    <cellStyle name="Normal 3" xfId="3" xr:uid="{943B83CF-3DEF-294E-9A84-C995F1DAD510}"/>
    <cellStyle name="Per cent 2" xfId="2" xr:uid="{9BB4A0A9-78FF-F548-8FC7-53C828B479FA}"/>
    <cellStyle name="Per cent 3" xfId="4" xr:uid="{596D34F0-3634-2340-A3F6-2F0A7B1E8D84}"/>
    <cellStyle name="Pourcentag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>
                <a:solidFill>
                  <a:sysClr val="windowText" lastClr="000000"/>
                </a:solidFill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Portfolio</a:t>
            </a:r>
            <a:r>
              <a:rPr lang="en-US" sz="1800" b="1" baseline="0">
                <a:solidFill>
                  <a:sysClr val="windowText" lastClr="000000"/>
                </a:solidFill>
              </a:rPr>
              <a:t> total </a:t>
            </a:r>
            <a:r>
              <a:rPr lang="en-US" sz="1800" b="1">
                <a:solidFill>
                  <a:sysClr val="windowText" lastClr="000000"/>
                </a:solidFill>
              </a:rPr>
              <a:t>risk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52001838562733"/>
          <c:y val="7.6361136390614495E-2"/>
          <c:w val="0.8212483444642914"/>
          <c:h val="0.75864359885736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Diversification!$B$57</c:f>
              <c:strCache>
                <c:ptCount val="1"/>
                <c:pt idx="0">
                  <c:v>Risk
(volatility)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Diversification!$A$58:$A$77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Diversification!$B$58:$B$77</c:f>
              <c:numCache>
                <c:formatCode>0.00%</c:formatCode>
                <c:ptCount val="20"/>
                <c:pt idx="0">
                  <c:v>0.44322906041910204</c:v>
                </c:pt>
                <c:pt idx="1">
                  <c:v>0.36867270376310746</c:v>
                </c:pt>
                <c:pt idx="2">
                  <c:v>0.30884695958426467</c:v>
                </c:pt>
                <c:pt idx="3">
                  <c:v>0.26496986856999422</c:v>
                </c:pt>
                <c:pt idx="4">
                  <c:v>0.24846887128974526</c:v>
                </c:pt>
                <c:pt idx="5">
                  <c:v>0.23056889184989565</c:v>
                </c:pt>
                <c:pt idx="6">
                  <c:v>0.23383532492690973</c:v>
                </c:pt>
                <c:pt idx="7">
                  <c:v>0.22536220845563257</c:v>
                </c:pt>
                <c:pt idx="8">
                  <c:v>0.22152696098769659</c:v>
                </c:pt>
                <c:pt idx="9">
                  <c:v>0.22589683486051768</c:v>
                </c:pt>
                <c:pt idx="10">
                  <c:v>0.2142603604638891</c:v>
                </c:pt>
                <c:pt idx="11">
                  <c:v>0.21263060120651597</c:v>
                </c:pt>
                <c:pt idx="12">
                  <c:v>0.20888743394271372</c:v>
                </c:pt>
                <c:pt idx="13">
                  <c:v>0.20527973696437565</c:v>
                </c:pt>
                <c:pt idx="14">
                  <c:v>0.19830477105259525</c:v>
                </c:pt>
                <c:pt idx="15">
                  <c:v>0.20288969062645837</c:v>
                </c:pt>
                <c:pt idx="16">
                  <c:v>0.19651078974048489</c:v>
                </c:pt>
                <c:pt idx="17">
                  <c:v>0.19454492245199265</c:v>
                </c:pt>
                <c:pt idx="18">
                  <c:v>0.1990870402223297</c:v>
                </c:pt>
                <c:pt idx="19">
                  <c:v>0.19607821462365474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CD-D241-8120-9EF8610F0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862719"/>
        <c:axId val="1"/>
      </c:scatterChart>
      <c:valAx>
        <c:axId val="2108862719"/>
        <c:scaling>
          <c:orientation val="minMax"/>
          <c:max val="20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GB" sz="1600" b="0"/>
                  <a:t>Number</a:t>
                </a:r>
                <a:r>
                  <a:rPr lang="en-GB" sz="1600" b="0" baseline="0"/>
                  <a:t> of assets in the portfolio</a:t>
                </a:r>
                <a:endParaRPr lang="en-GB" sz="1600" b="0"/>
              </a:p>
            </c:rich>
          </c:tx>
          <c:layout>
            <c:manualLayout>
              <c:xMode val="edge"/>
              <c:yMode val="edge"/>
              <c:x val="0.36549417684561369"/>
              <c:y val="0.919078001556338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fr-FR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9525">
              <a:solidFill>
                <a:schemeClr val="bg2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GB" sz="1600" b="0"/>
                  <a:t>Standard deviation (in %)</a:t>
                </a:r>
              </a:p>
            </c:rich>
          </c:tx>
          <c:layout>
            <c:manualLayout>
              <c:xMode val="edge"/>
              <c:yMode val="edge"/>
              <c:x val="2.3951932009364265E-2"/>
              <c:y val="0.2964437274948819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fr-FR"/>
          </a:p>
        </c:txPr>
        <c:crossAx val="210886271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Risk decomposition of the</a:t>
            </a:r>
            <a:r>
              <a:rPr lang="en-GB" sz="1800" b="1" baseline="0">
                <a:solidFill>
                  <a:sysClr val="windowText" lastClr="000000"/>
                </a:solidFill>
              </a:rPr>
              <a:t> portfolios</a:t>
            </a:r>
            <a:endParaRPr lang="en-GB" sz="18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500169775487518"/>
          <c:y val="8.5287526330083796E-2"/>
          <c:w val="0.86996811491541148"/>
          <c:h val="0.73478382683574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Diversification!$E$33</c:f>
              <c:strCache>
                <c:ptCount val="1"/>
                <c:pt idx="0">
                  <c:v>Total risk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Diversification!$E$34:$E$53</c:f>
              <c:numCache>
                <c:formatCode>0.0000</c:formatCode>
                <c:ptCount val="20"/>
                <c:pt idx="0">
                  <c:v>0.19645200000000002</c:v>
                </c:pt>
                <c:pt idx="1">
                  <c:v>0.13591956249999998</c:v>
                </c:pt>
                <c:pt idx="2">
                  <c:v>9.5386444444444426E-2</c:v>
                </c:pt>
                <c:pt idx="3">
                  <c:v>7.0209031249999998E-2</c:v>
                </c:pt>
                <c:pt idx="4">
                  <c:v>6.1736779999999998E-2</c:v>
                </c:pt>
                <c:pt idx="5">
                  <c:v>5.3162013888888873E-2</c:v>
                </c:pt>
                <c:pt idx="6">
                  <c:v>5.4678959183673451E-2</c:v>
                </c:pt>
                <c:pt idx="7">
                  <c:v>5.078812499999999E-2</c:v>
                </c:pt>
                <c:pt idx="8">
                  <c:v>4.9074194444444441E-2</c:v>
                </c:pt>
                <c:pt idx="9">
                  <c:v>5.1029379999999999E-2</c:v>
                </c:pt>
                <c:pt idx="10">
                  <c:v>4.5907502066115699E-2</c:v>
                </c:pt>
                <c:pt idx="11">
                  <c:v>4.5211772569444433E-2</c:v>
                </c:pt>
                <c:pt idx="12">
                  <c:v>4.3633960059171591E-2</c:v>
                </c:pt>
                <c:pt idx="13">
                  <c:v>4.213977040816326E-2</c:v>
                </c:pt>
                <c:pt idx="14">
                  <c:v>3.9324782222222215E-2</c:v>
                </c:pt>
                <c:pt idx="15">
                  <c:v>4.1164226562499989E-2</c:v>
                </c:pt>
                <c:pt idx="16">
                  <c:v>3.8616490484429056E-2</c:v>
                </c:pt>
                <c:pt idx="17">
                  <c:v>3.7847726851851837E-2</c:v>
                </c:pt>
                <c:pt idx="18">
                  <c:v>3.9635649584487523E-2</c:v>
                </c:pt>
                <c:pt idx="19">
                  <c:v>3.8446666250000011E-2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0-4F42-AECB-F303A57AADB0}"/>
            </c:ext>
          </c:extLst>
        </c:ser>
        <c:ser>
          <c:idx val="1"/>
          <c:order val="1"/>
          <c:tx>
            <c:strRef>
              <c:f>Diversification!$F$33</c:f>
              <c:strCache>
                <c:ptCount val="1"/>
                <c:pt idx="0">
                  <c:v>Systematic risk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Diversification!$F$34:$F$53</c:f>
              <c:numCache>
                <c:formatCode>0.0000</c:formatCode>
                <c:ptCount val="20"/>
                <c:pt idx="0">
                  <c:v>4.6655999999999996E-2</c:v>
                </c:pt>
                <c:pt idx="1">
                  <c:v>5.2326562499999986E-2</c:v>
                </c:pt>
                <c:pt idx="2">
                  <c:v>4.3890249999999985E-2</c:v>
                </c:pt>
                <c:pt idx="3">
                  <c:v>3.7152562499999993E-2</c:v>
                </c:pt>
                <c:pt idx="4">
                  <c:v>3.6290249999999996E-2</c:v>
                </c:pt>
                <c:pt idx="5">
                  <c:v>3.3033062499999988E-2</c:v>
                </c:pt>
                <c:pt idx="6">
                  <c:v>3.9034469387755087E-2</c:v>
                </c:pt>
                <c:pt idx="7">
                  <c:v>3.7514847656249989E-2</c:v>
                </c:pt>
                <c:pt idx="8">
                  <c:v>3.6992111111111108E-2</c:v>
                </c:pt>
                <c:pt idx="9">
                  <c:v>4.0582102499999995E-2</c:v>
                </c:pt>
                <c:pt idx="10">
                  <c:v>3.7021258264462807E-2</c:v>
                </c:pt>
                <c:pt idx="11">
                  <c:v>3.6863999999999987E-2</c:v>
                </c:pt>
                <c:pt idx="12">
                  <c:v>3.6290249999999996E-2</c:v>
                </c:pt>
                <c:pt idx="13">
                  <c:v>3.503581760204081E-2</c:v>
                </c:pt>
                <c:pt idx="14">
                  <c:v>3.2364009999999992E-2</c:v>
                </c:pt>
                <c:pt idx="15">
                  <c:v>3.4770594726562486E-2</c:v>
                </c:pt>
                <c:pt idx="16">
                  <c:v>3.2686512975778535E-2</c:v>
                </c:pt>
                <c:pt idx="17">
                  <c:v>3.2490062499999986E-2</c:v>
                </c:pt>
                <c:pt idx="18">
                  <c:v>3.4684161357340711E-2</c:v>
                </c:pt>
                <c:pt idx="19">
                  <c:v>3.3846800625000006E-2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30-4F42-AECB-F303A57AADB0}"/>
            </c:ext>
          </c:extLst>
        </c:ser>
        <c:ser>
          <c:idx val="2"/>
          <c:order val="2"/>
          <c:tx>
            <c:strRef>
              <c:f>Diversification!$G$33</c:f>
              <c:strCache>
                <c:ptCount val="1"/>
                <c:pt idx="0">
                  <c:v>Specific risk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Diversification!$G$34:$G$53</c:f>
              <c:numCache>
                <c:formatCode>0.0000</c:formatCode>
                <c:ptCount val="20"/>
                <c:pt idx="0">
                  <c:v>0.14979600000000001</c:v>
                </c:pt>
                <c:pt idx="1">
                  <c:v>8.3593000000000001E-2</c:v>
                </c:pt>
                <c:pt idx="2">
                  <c:v>5.1496194444444442E-2</c:v>
                </c:pt>
                <c:pt idx="3">
                  <c:v>3.3056468749999998E-2</c:v>
                </c:pt>
                <c:pt idx="4">
                  <c:v>2.5446530000000002E-2</c:v>
                </c:pt>
                <c:pt idx="5">
                  <c:v>2.0128951388888885E-2</c:v>
                </c:pt>
                <c:pt idx="6">
                  <c:v>1.5644489795918363E-2</c:v>
                </c:pt>
                <c:pt idx="7">
                  <c:v>1.3273277343749999E-2</c:v>
                </c:pt>
                <c:pt idx="8">
                  <c:v>1.2082083333333332E-2</c:v>
                </c:pt>
                <c:pt idx="9">
                  <c:v>1.0447277500000003E-2</c:v>
                </c:pt>
                <c:pt idx="10">
                  <c:v>8.8862438016528936E-3</c:v>
                </c:pt>
                <c:pt idx="11">
                  <c:v>8.3477725694444428E-3</c:v>
                </c:pt>
                <c:pt idx="12">
                  <c:v>7.3437100591715971E-3</c:v>
                </c:pt>
                <c:pt idx="13">
                  <c:v>7.1039528061224476E-3</c:v>
                </c:pt>
                <c:pt idx="14">
                  <c:v>6.960772222222222E-3</c:v>
                </c:pt>
                <c:pt idx="15">
                  <c:v>6.3936318359375001E-3</c:v>
                </c:pt>
                <c:pt idx="16">
                  <c:v>5.9299775086505196E-3</c:v>
                </c:pt>
                <c:pt idx="17">
                  <c:v>5.3576643518518522E-3</c:v>
                </c:pt>
                <c:pt idx="18">
                  <c:v>4.9514882271468139E-3</c:v>
                </c:pt>
                <c:pt idx="19">
                  <c:v>4.5998656250000013E-3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30-4F42-AECB-F303A57AA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168927"/>
        <c:axId val="1622171167"/>
      </c:barChart>
      <c:catAx>
        <c:axId val="16221689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>
                    <a:solidFill>
                      <a:sysClr val="windowText" lastClr="000000"/>
                    </a:solidFill>
                  </a:rPr>
                  <a:t>Number of assets in the portfolio</a:t>
                </a:r>
              </a:p>
            </c:rich>
          </c:tx>
          <c:layout>
            <c:manualLayout>
              <c:xMode val="edge"/>
              <c:yMode val="edge"/>
              <c:x val="0.39533879139649269"/>
              <c:y val="0.86822632503475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2171167"/>
        <c:crosses val="autoZero"/>
        <c:auto val="1"/>
        <c:lblAlgn val="ctr"/>
        <c:lblOffset val="100"/>
        <c:noMultiLvlLbl val="0"/>
      </c:catAx>
      <c:valAx>
        <c:axId val="1622171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Risk level</a:t>
                </a:r>
              </a:p>
            </c:rich>
          </c:tx>
          <c:layout>
            <c:manualLayout>
              <c:xMode val="edge"/>
              <c:yMode val="edge"/>
              <c:x val="1.6396567996051051E-2"/>
              <c:y val="0.38408790081705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216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47380615985923"/>
          <c:y val="0.93193003020513954"/>
          <c:w val="0.44549217031601479"/>
          <c:h val="4.5019287002945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977EF58-CEDB-064E-9E40-ACE2F9D3498E}">
  <sheetPr>
    <tabColor theme="0"/>
  </sheetPr>
  <sheetViews>
    <sheetView zoomScale="7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E6A83A9-6F9D-40FA-B6D1-CDF70AB21DB4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657138</xdr:colOff>
      <xdr:row>9</xdr:row>
      <xdr:rowOff>1</xdr:rowOff>
    </xdr:from>
    <xdr:to>
      <xdr:col>10</xdr:col>
      <xdr:colOff>510331</xdr:colOff>
      <xdr:row>12</xdr:row>
      <xdr:rowOff>76114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F5C56FF-5F16-4970-BD24-7FF9D6196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4257" y="1880533"/>
          <a:ext cx="2614569" cy="852095"/>
        </a:xfrm>
        <a:prstGeom prst="rect">
          <a:avLst/>
        </a:prstGeom>
      </xdr:spPr>
    </xdr:pic>
    <xdr:clientData/>
  </xdr:twoCellAnchor>
  <xdr:twoCellAnchor editAs="oneCell">
    <xdr:from>
      <xdr:col>7</xdr:col>
      <xdr:colOff>111854</xdr:colOff>
      <xdr:row>7</xdr:row>
      <xdr:rowOff>174770</xdr:rowOff>
    </xdr:from>
    <xdr:to>
      <xdr:col>12</xdr:col>
      <xdr:colOff>223707</xdr:colOff>
      <xdr:row>9</xdr:row>
      <xdr:rowOff>208795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EAAF7-732C-459F-800E-E1E65E2C8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88973" y="1684788"/>
          <a:ext cx="4355284" cy="465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F584E0-46CE-D145-AAB1-5559DFDAB8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F48D92F-EB79-4EB5-906C-82AED92DAD6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SimTrade/0.%20%20Blog%20SimTrade/1.%20Billets%20en%20cours%20de%20r&#233;daction/2021-10%20Youssef%20LOURAOUI%20(S&#233;rie%202)/2.%20Posts/17.%20Implementing%20Markowitz/Markowitz_model_2022_03_13_Y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oussef\Downloads\Saved_documents\Simtrade\Black_Litterman_model_2022_03_13_Y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asset portfolio (real data)"/>
      <sheetName val="3-asset portfolio (simulated)"/>
    </sheetNames>
    <sheetDataSet>
      <sheetData sheetId="0"/>
      <sheetData sheetId="1">
        <row r="6">
          <cell r="B6">
            <v>0.15</v>
          </cell>
        </row>
        <row r="7">
          <cell r="B7">
            <v>0.22</v>
          </cell>
        </row>
        <row r="8">
          <cell r="B8">
            <v>0.1</v>
          </cell>
        </row>
        <row r="18">
          <cell r="B18">
            <v>4.0000000000000008E-2</v>
          </cell>
          <cell r="C18">
            <v>2.0999999999999998E-2</v>
          </cell>
          <cell r="D18">
            <v>1.6000000000000004E-2</v>
          </cell>
        </row>
        <row r="19">
          <cell r="B19">
            <v>2.0999999999999998E-2</v>
          </cell>
          <cell r="C19">
            <v>0.12249999999999998</v>
          </cell>
          <cell r="D19">
            <v>1.7499999999999998E-2</v>
          </cell>
        </row>
        <row r="20">
          <cell r="B20">
            <v>1.6000000000000004E-2</v>
          </cell>
          <cell r="C20">
            <v>1.7499999999999998E-2</v>
          </cell>
          <cell r="D20">
            <v>1.0000000000000002E-2</v>
          </cell>
        </row>
        <row r="25">
          <cell r="B25">
            <v>0.18</v>
          </cell>
        </row>
        <row r="42">
          <cell r="A42">
            <v>1</v>
          </cell>
        </row>
        <row r="43">
          <cell r="A43">
            <v>1</v>
          </cell>
        </row>
        <row r="44">
          <cell r="A44">
            <v>1</v>
          </cell>
        </row>
        <row r="47">
          <cell r="B47">
            <v>137.26452119309261</v>
          </cell>
        </row>
        <row r="48">
          <cell r="B48">
            <v>9.9440737833594977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_model (real data)"/>
      <sheetName val="Data SPX"/>
      <sheetName val="Data TBILL3M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76662-8E9F-1042-ACA0-4FFDD2CE8FCE}">
  <sheetPr>
    <tabColor theme="0"/>
  </sheetPr>
  <dimension ref="A1:K78"/>
  <sheetViews>
    <sheetView showGridLines="0" tabSelected="1" zoomScale="109" workbookViewId="0">
      <selection activeCell="A5" sqref="A5"/>
    </sheetView>
  </sheetViews>
  <sheetFormatPr baseColWidth="10" defaultColWidth="7.4609375" defaultRowHeight="20.399999999999999" customHeight="1" x14ac:dyDescent="0.3"/>
  <cols>
    <col min="1" max="1" width="14.4609375" style="1" customWidth="1"/>
    <col min="2" max="7" width="15.3828125" style="1" customWidth="1"/>
    <col min="8" max="8" width="12.921875" style="1" customWidth="1"/>
    <col min="9" max="16384" width="7.4609375" style="1"/>
  </cols>
  <sheetData>
    <row r="1" spans="1:11" ht="20.399999999999999" customHeight="1" x14ac:dyDescent="0.3">
      <c r="A1" s="3" t="s">
        <v>14</v>
      </c>
    </row>
    <row r="2" spans="1:11" ht="8.4" customHeight="1" x14ac:dyDescent="0.3">
      <c r="A2" s="4"/>
    </row>
    <row r="3" spans="1:11" ht="20.399999999999999" customHeight="1" x14ac:dyDescent="0.3">
      <c r="A3" s="5" t="s">
        <v>16</v>
      </c>
    </row>
    <row r="4" spans="1:11" ht="9" customHeight="1" x14ac:dyDescent="0.3">
      <c r="A4" s="4"/>
    </row>
    <row r="5" spans="1:11" ht="20.399999999999999" customHeight="1" x14ac:dyDescent="0.3">
      <c r="A5" s="4" t="s">
        <v>5</v>
      </c>
      <c r="B5" s="6">
        <v>0.15</v>
      </c>
      <c r="C5" s="4" t="s">
        <v>6</v>
      </c>
    </row>
    <row r="6" spans="1:11" ht="20.399999999999999" customHeight="1" x14ac:dyDescent="0.3">
      <c r="A6" s="4"/>
    </row>
    <row r="7" spans="1:11" ht="20.399999999999999" customHeight="1" x14ac:dyDescent="0.3">
      <c r="A7" s="5" t="s">
        <v>17</v>
      </c>
      <c r="C7" s="20" t="s">
        <v>15</v>
      </c>
    </row>
    <row r="8" spans="1:11" ht="9" customHeight="1" x14ac:dyDescent="0.3">
      <c r="A8" s="4"/>
    </row>
    <row r="9" spans="1:11" ht="20.399999999999999" customHeight="1" x14ac:dyDescent="0.3">
      <c r="A9" s="9" t="s">
        <v>18</v>
      </c>
      <c r="B9" s="9" t="s">
        <v>1</v>
      </c>
      <c r="C9" s="9" t="s">
        <v>11</v>
      </c>
      <c r="D9" s="9" t="s">
        <v>4</v>
      </c>
      <c r="E9" s="9" t="s">
        <v>3</v>
      </c>
      <c r="F9" s="9" t="s">
        <v>7</v>
      </c>
      <c r="G9" s="9" t="s">
        <v>8</v>
      </c>
    </row>
    <row r="10" spans="1:11" ht="20.399999999999999" customHeight="1" x14ac:dyDescent="0.3">
      <c r="A10" s="7">
        <v>1</v>
      </c>
      <c r="B10" s="8">
        <f ca="1">RANDBETWEEN(10,35)/100</f>
        <v>0.32</v>
      </c>
      <c r="C10" s="11">
        <f ca="1">RANDBETWEEN(15,45)/100</f>
        <v>0.39</v>
      </c>
      <c r="D10" s="13">
        <f ca="1">RANDBETWEEN(50,200)/100</f>
        <v>1.44</v>
      </c>
      <c r="E10" s="15">
        <f ca="1">C10^2</f>
        <v>0.15210000000000001</v>
      </c>
      <c r="F10" s="15">
        <f ca="1">B10^2*$B$5^2</f>
        <v>2.3040000000000001E-3</v>
      </c>
      <c r="G10" s="15">
        <f ca="1">E10-F10</f>
        <v>0.14979600000000001</v>
      </c>
      <c r="J10"/>
      <c r="K10"/>
    </row>
    <row r="11" spans="1:11" ht="20.399999999999999" customHeight="1" x14ac:dyDescent="0.3">
      <c r="A11" s="7">
        <v>2</v>
      </c>
      <c r="B11" s="8">
        <f t="shared" ref="B11:B29" ca="1" si="0">RANDBETWEEN(10,35)/100</f>
        <v>0.12</v>
      </c>
      <c r="C11" s="11">
        <f t="shared" ref="C11:C29" ca="1" si="1">RANDBETWEEN(15,45)/100</f>
        <v>0.43</v>
      </c>
      <c r="D11" s="13">
        <f ca="1">RANDBETWEEN(50,200)/100</f>
        <v>1.61</v>
      </c>
      <c r="E11" s="15">
        <f ca="1">C11^2</f>
        <v>0.18489999999999998</v>
      </c>
      <c r="F11" s="15">
        <f ca="1">B11^2*$B$5^2</f>
        <v>3.2399999999999996E-4</v>
      </c>
      <c r="G11" s="15">
        <f ca="1">E11-F11</f>
        <v>0.18457599999999999</v>
      </c>
      <c r="J11"/>
      <c r="K11"/>
    </row>
    <row r="12" spans="1:11" ht="20.399999999999999" customHeight="1" x14ac:dyDescent="0.3">
      <c r="A12" s="7">
        <v>3</v>
      </c>
      <c r="B12" s="8">
        <f t="shared" ca="1" si="0"/>
        <v>0.15</v>
      </c>
      <c r="C12" s="11">
        <f t="shared" ca="1" si="1"/>
        <v>0.36</v>
      </c>
      <c r="D12" s="13">
        <f t="shared" ref="D12:D29" ca="1" si="2">RANDBETWEEN(50,200)/100</f>
        <v>1.1399999999999999</v>
      </c>
      <c r="E12" s="15">
        <f t="shared" ref="E12:E29" ca="1" si="3">C12^2</f>
        <v>0.12959999999999999</v>
      </c>
      <c r="F12" s="15">
        <f t="shared" ref="F12:F29" ca="1" si="4">B12^2*$B$5^2</f>
        <v>5.0624999999999997E-4</v>
      </c>
      <c r="G12" s="15">
        <f t="shared" ref="G12:G29" ca="1" si="5">E12-F12</f>
        <v>0.12909374999999998</v>
      </c>
    </row>
    <row r="13" spans="1:11" ht="20.399999999999999" customHeight="1" x14ac:dyDescent="0.3">
      <c r="A13" s="7">
        <v>4</v>
      </c>
      <c r="B13" s="8">
        <f t="shared" ca="1" si="0"/>
        <v>0.31</v>
      </c>
      <c r="C13" s="11">
        <f t="shared" ca="1" si="1"/>
        <v>0.26</v>
      </c>
      <c r="D13" s="13">
        <f t="shared" ca="1" si="2"/>
        <v>0.95</v>
      </c>
      <c r="E13" s="15">
        <f t="shared" ca="1" si="3"/>
        <v>6.7600000000000007E-2</v>
      </c>
      <c r="F13" s="15">
        <f t="shared" ca="1" si="4"/>
        <v>2.1622500000000001E-3</v>
      </c>
      <c r="G13" s="15">
        <f t="shared" ca="1" si="5"/>
        <v>6.5437750000000003E-2</v>
      </c>
    </row>
    <row r="14" spans="1:11" ht="20.399999999999999" customHeight="1" x14ac:dyDescent="0.3">
      <c r="A14" s="7">
        <v>5</v>
      </c>
      <c r="B14" s="8">
        <f t="shared" ca="1" si="0"/>
        <v>0.27</v>
      </c>
      <c r="C14" s="11">
        <f t="shared" ca="1" si="1"/>
        <v>0.33</v>
      </c>
      <c r="D14" s="13">
        <f t="shared" ca="1" si="2"/>
        <v>1.21</v>
      </c>
      <c r="E14" s="15">
        <f t="shared" ca="1" si="3"/>
        <v>0.10890000000000001</v>
      </c>
      <c r="F14" s="15">
        <f t="shared" ca="1" si="4"/>
        <v>1.64025E-3</v>
      </c>
      <c r="G14" s="15">
        <f t="shared" ca="1" si="5"/>
        <v>0.10725975000000001</v>
      </c>
    </row>
    <row r="15" spans="1:11" ht="20.399999999999999" customHeight="1" x14ac:dyDescent="0.3">
      <c r="A15" s="7">
        <v>6</v>
      </c>
      <c r="B15" s="8">
        <f t="shared" ca="1" si="0"/>
        <v>0.26</v>
      </c>
      <c r="C15" s="11">
        <f t="shared" ca="1" si="1"/>
        <v>0.3</v>
      </c>
      <c r="D15" s="13">
        <f t="shared" ca="1" si="2"/>
        <v>0.92</v>
      </c>
      <c r="E15" s="15">
        <f t="shared" ca="1" si="3"/>
        <v>0.09</v>
      </c>
      <c r="F15" s="15">
        <f t="shared" ca="1" si="4"/>
        <v>1.5210000000000002E-3</v>
      </c>
      <c r="G15" s="15">
        <f t="shared" ca="1" si="5"/>
        <v>8.8479000000000002E-2</v>
      </c>
    </row>
    <row r="16" spans="1:11" ht="20.399999999999999" customHeight="1" x14ac:dyDescent="0.3">
      <c r="A16" s="7">
        <v>7</v>
      </c>
      <c r="B16" s="8">
        <f t="shared" ca="1" si="0"/>
        <v>0.31</v>
      </c>
      <c r="C16" s="11">
        <f t="shared" ca="1" si="1"/>
        <v>0.21</v>
      </c>
      <c r="D16" s="13">
        <f t="shared" ca="1" si="2"/>
        <v>1.95</v>
      </c>
      <c r="E16" s="15">
        <f t="shared" ca="1" si="3"/>
        <v>4.4099999999999993E-2</v>
      </c>
      <c r="F16" s="15">
        <f t="shared" ca="1" si="4"/>
        <v>2.1622500000000001E-3</v>
      </c>
      <c r="G16" s="15">
        <f t="shared" ca="1" si="5"/>
        <v>4.1937749999999996E-2</v>
      </c>
    </row>
    <row r="17" spans="1:7" ht="20.399999999999999" customHeight="1" x14ac:dyDescent="0.3">
      <c r="A17" s="7">
        <v>8</v>
      </c>
      <c r="B17" s="8">
        <f t="shared" ca="1" si="0"/>
        <v>0.23</v>
      </c>
      <c r="C17" s="11">
        <f t="shared" ca="1" si="1"/>
        <v>0.28999999999999998</v>
      </c>
      <c r="D17" s="13">
        <f t="shared" ca="1" si="2"/>
        <v>1.1100000000000001</v>
      </c>
      <c r="E17" s="15">
        <f t="shared" ca="1" si="3"/>
        <v>8.4099999999999994E-2</v>
      </c>
      <c r="F17" s="15">
        <f t="shared" ca="1" si="4"/>
        <v>1.1902500000000001E-3</v>
      </c>
      <c r="G17" s="15">
        <f t="shared" ca="1" si="5"/>
        <v>8.290974999999999E-2</v>
      </c>
    </row>
    <row r="18" spans="1:7" ht="20.399999999999999" customHeight="1" x14ac:dyDescent="0.3">
      <c r="A18" s="7">
        <v>9</v>
      </c>
      <c r="B18" s="8">
        <f t="shared" ca="1" si="0"/>
        <v>0.14000000000000001</v>
      </c>
      <c r="C18" s="11">
        <f t="shared" ca="1" si="1"/>
        <v>0.36</v>
      </c>
      <c r="D18" s="13">
        <f t="shared" ca="1" si="2"/>
        <v>1.21</v>
      </c>
      <c r="E18" s="15">
        <f t="shared" ca="1" si="3"/>
        <v>0.12959999999999999</v>
      </c>
      <c r="F18" s="15">
        <f t="shared" ca="1" si="4"/>
        <v>4.4100000000000004E-4</v>
      </c>
      <c r="G18" s="15">
        <f t="shared" ca="1" si="5"/>
        <v>0.129159</v>
      </c>
    </row>
    <row r="19" spans="1:7" ht="20.399999999999999" customHeight="1" x14ac:dyDescent="0.3">
      <c r="A19" s="7">
        <v>10</v>
      </c>
      <c r="B19" s="8">
        <f t="shared" ca="1" si="0"/>
        <v>0.26</v>
      </c>
      <c r="C19" s="11">
        <f t="shared" ca="1" si="1"/>
        <v>0.26</v>
      </c>
      <c r="D19" s="13">
        <f t="shared" ca="1" si="2"/>
        <v>1.89</v>
      </c>
      <c r="E19" s="15">
        <f t="shared" ca="1" si="3"/>
        <v>6.7600000000000007E-2</v>
      </c>
      <c r="F19" s="15">
        <f t="shared" ca="1" si="4"/>
        <v>1.5210000000000002E-3</v>
      </c>
      <c r="G19" s="15">
        <f t="shared" ca="1" si="5"/>
        <v>6.6079000000000013E-2</v>
      </c>
    </row>
    <row r="20" spans="1:7" ht="20.399999999999999" customHeight="1" x14ac:dyDescent="0.3">
      <c r="A20" s="7">
        <v>11</v>
      </c>
      <c r="B20" s="8">
        <f t="shared" ca="1" si="0"/>
        <v>0.28999999999999998</v>
      </c>
      <c r="C20" s="11">
        <f t="shared" ca="1" si="1"/>
        <v>0.18</v>
      </c>
      <c r="D20" s="13">
        <f t="shared" ca="1" si="2"/>
        <v>0.68</v>
      </c>
      <c r="E20" s="15">
        <f t="shared" ca="1" si="3"/>
        <v>3.2399999999999998E-2</v>
      </c>
      <c r="F20" s="15">
        <f t="shared" ca="1" si="4"/>
        <v>1.8922499999999998E-3</v>
      </c>
      <c r="G20" s="15">
        <f t="shared" ca="1" si="5"/>
        <v>3.050775E-2</v>
      </c>
    </row>
    <row r="21" spans="1:7" ht="20.399999999999999" customHeight="1" x14ac:dyDescent="0.3">
      <c r="A21" s="7">
        <v>12</v>
      </c>
      <c r="B21" s="8">
        <f t="shared" ca="1" si="0"/>
        <v>0.35</v>
      </c>
      <c r="C21" s="11">
        <f t="shared" ca="1" si="1"/>
        <v>0.36</v>
      </c>
      <c r="D21" s="13">
        <f t="shared" ca="1" si="2"/>
        <v>1.25</v>
      </c>
      <c r="E21" s="15">
        <f t="shared" ca="1" si="3"/>
        <v>0.12959999999999999</v>
      </c>
      <c r="F21" s="15">
        <f t="shared" ca="1" si="4"/>
        <v>2.7562499999999996E-3</v>
      </c>
      <c r="G21" s="15">
        <f t="shared" ca="1" si="5"/>
        <v>0.12684375000000001</v>
      </c>
    </row>
    <row r="22" spans="1:7" ht="20.399999999999999" customHeight="1" x14ac:dyDescent="0.3">
      <c r="A22" s="7">
        <v>13</v>
      </c>
      <c r="B22" s="8">
        <f t="shared" ca="1" si="0"/>
        <v>0.21</v>
      </c>
      <c r="C22" s="11">
        <f t="shared" ca="1" si="1"/>
        <v>0.2</v>
      </c>
      <c r="D22" s="13">
        <f t="shared" ca="1" si="2"/>
        <v>1.1499999999999999</v>
      </c>
      <c r="E22" s="15">
        <f t="shared" ca="1" si="3"/>
        <v>4.0000000000000008E-2</v>
      </c>
      <c r="F22" s="15">
        <f t="shared" ca="1" si="4"/>
        <v>9.9224999999999986E-4</v>
      </c>
      <c r="G22" s="15">
        <f t="shared" ca="1" si="5"/>
        <v>3.9007750000000008E-2</v>
      </c>
    </row>
    <row r="23" spans="1:7" ht="20.399999999999999" customHeight="1" x14ac:dyDescent="0.3">
      <c r="A23" s="7">
        <v>14</v>
      </c>
      <c r="B23" s="8">
        <f t="shared" ca="1" si="0"/>
        <v>0.19</v>
      </c>
      <c r="C23" s="11">
        <f t="shared" ca="1" si="1"/>
        <v>0.39</v>
      </c>
      <c r="D23" s="13">
        <f t="shared" ca="1" si="2"/>
        <v>0.96</v>
      </c>
      <c r="E23" s="15">
        <f t="shared" ca="1" si="3"/>
        <v>0.15210000000000001</v>
      </c>
      <c r="F23" s="15">
        <f t="shared" ca="1" si="4"/>
        <v>8.1224999999999993E-4</v>
      </c>
      <c r="G23" s="15">
        <f t="shared" ca="1" si="5"/>
        <v>0.15128775000000003</v>
      </c>
    </row>
    <row r="24" spans="1:7" ht="20.399999999999999" customHeight="1" x14ac:dyDescent="0.3">
      <c r="A24" s="7">
        <v>15</v>
      </c>
      <c r="B24" s="8">
        <f t="shared" ca="1" si="0"/>
        <v>0.34</v>
      </c>
      <c r="C24" s="11">
        <f t="shared" ca="1" si="1"/>
        <v>0.42</v>
      </c>
      <c r="D24" s="13">
        <f t="shared" ca="1" si="2"/>
        <v>0.52</v>
      </c>
      <c r="E24" s="15">
        <f t="shared" ca="1" si="3"/>
        <v>0.17639999999999997</v>
      </c>
      <c r="F24" s="15">
        <f t="shared" ca="1" si="4"/>
        <v>2.6010000000000004E-3</v>
      </c>
      <c r="G24" s="15">
        <f t="shared" ca="1" si="5"/>
        <v>0.17379899999999998</v>
      </c>
    </row>
    <row r="25" spans="1:7" ht="20.399999999999999" customHeight="1" x14ac:dyDescent="0.3">
      <c r="A25" s="7">
        <v>16</v>
      </c>
      <c r="B25" s="8">
        <f t="shared" ca="1" si="0"/>
        <v>0.32</v>
      </c>
      <c r="C25" s="11">
        <f t="shared" ca="1" si="1"/>
        <v>0.27</v>
      </c>
      <c r="D25" s="13">
        <f t="shared" ca="1" si="2"/>
        <v>1.9</v>
      </c>
      <c r="E25" s="15">
        <f t="shared" ca="1" si="3"/>
        <v>7.2900000000000006E-2</v>
      </c>
      <c r="F25" s="15">
        <f t="shared" ca="1" si="4"/>
        <v>2.3040000000000001E-3</v>
      </c>
      <c r="G25" s="15">
        <f t="shared" ca="1" si="5"/>
        <v>7.0596000000000006E-2</v>
      </c>
    </row>
    <row r="26" spans="1:7" ht="20.399999999999999" customHeight="1" x14ac:dyDescent="0.3">
      <c r="A26" s="7">
        <v>17</v>
      </c>
      <c r="B26" s="8">
        <f t="shared" ca="1" si="0"/>
        <v>0.25</v>
      </c>
      <c r="C26" s="11">
        <f t="shared" ca="1" si="1"/>
        <v>0.28000000000000003</v>
      </c>
      <c r="D26" s="13">
        <f t="shared" ca="1" si="2"/>
        <v>0.6</v>
      </c>
      <c r="E26" s="15">
        <f t="shared" ca="1" si="3"/>
        <v>7.8400000000000011E-2</v>
      </c>
      <c r="F26" s="15">
        <f t="shared" ca="1" si="4"/>
        <v>1.4062499999999999E-3</v>
      </c>
      <c r="G26" s="15">
        <f t="shared" ca="1" si="5"/>
        <v>7.6993750000000014E-2</v>
      </c>
    </row>
    <row r="27" spans="1:7" ht="20.399999999999999" customHeight="1" x14ac:dyDescent="0.3">
      <c r="A27" s="7">
        <v>18</v>
      </c>
      <c r="B27" s="8">
        <f t="shared" ca="1" si="0"/>
        <v>0.13</v>
      </c>
      <c r="C27" s="11">
        <f t="shared" ca="1" si="1"/>
        <v>0.15</v>
      </c>
      <c r="D27" s="13">
        <f t="shared" ca="1" si="2"/>
        <v>1.1399999999999999</v>
      </c>
      <c r="E27" s="15">
        <f t="shared" ca="1" si="3"/>
        <v>2.2499999999999999E-2</v>
      </c>
      <c r="F27" s="15">
        <f t="shared" ca="1" si="4"/>
        <v>3.8025000000000005E-4</v>
      </c>
      <c r="G27" s="15">
        <f t="shared" ca="1" si="5"/>
        <v>2.2119750000000001E-2</v>
      </c>
    </row>
    <row r="28" spans="1:7" ht="20.399999999999999" customHeight="1" x14ac:dyDescent="0.3">
      <c r="A28" s="7">
        <v>19</v>
      </c>
      <c r="B28" s="8">
        <f t="shared" ca="1" si="0"/>
        <v>0.24</v>
      </c>
      <c r="C28" s="11">
        <f t="shared" ca="1" si="1"/>
        <v>0.23</v>
      </c>
      <c r="D28" s="13">
        <f t="shared" ca="1" si="2"/>
        <v>1.96</v>
      </c>
      <c r="E28" s="15">
        <f t="shared" ca="1" si="3"/>
        <v>5.2900000000000003E-2</v>
      </c>
      <c r="F28" s="15">
        <f t="shared" ca="1" si="4"/>
        <v>1.2959999999999998E-3</v>
      </c>
      <c r="G28" s="15">
        <f t="shared" ca="1" si="5"/>
        <v>5.1604000000000004E-2</v>
      </c>
    </row>
    <row r="29" spans="1:7" ht="20.399999999999999" customHeight="1" x14ac:dyDescent="0.3">
      <c r="A29" s="7">
        <v>20</v>
      </c>
      <c r="B29" s="8">
        <f t="shared" ca="1" si="0"/>
        <v>0.14000000000000001</v>
      </c>
      <c r="C29" s="11">
        <f t="shared" ca="1" si="1"/>
        <v>0.23</v>
      </c>
      <c r="D29" s="13">
        <f t="shared" ca="1" si="2"/>
        <v>0.94</v>
      </c>
      <c r="E29" s="15">
        <f t="shared" ca="1" si="3"/>
        <v>5.2900000000000003E-2</v>
      </c>
      <c r="F29" s="15">
        <f t="shared" ca="1" si="4"/>
        <v>4.4100000000000004E-4</v>
      </c>
      <c r="G29" s="15">
        <f t="shared" ca="1" si="5"/>
        <v>5.2459000000000006E-2</v>
      </c>
    </row>
    <row r="30" spans="1:7" ht="20.399999999999999" customHeight="1" x14ac:dyDescent="0.3">
      <c r="A30" s="4"/>
    </row>
    <row r="31" spans="1:7" ht="20.399999999999999" customHeight="1" x14ac:dyDescent="0.3">
      <c r="A31" s="5" t="s">
        <v>10</v>
      </c>
    </row>
    <row r="32" spans="1:7" ht="9" customHeight="1" x14ac:dyDescent="0.3">
      <c r="A32" s="4"/>
    </row>
    <row r="33" spans="1:8" ht="20.399999999999999" customHeight="1" x14ac:dyDescent="0.3">
      <c r="A33" s="9" t="s">
        <v>9</v>
      </c>
      <c r="B33" s="9" t="s">
        <v>1</v>
      </c>
      <c r="C33" s="9" t="s">
        <v>11</v>
      </c>
      <c r="D33" s="9" t="s">
        <v>4</v>
      </c>
      <c r="E33" s="9" t="s">
        <v>3</v>
      </c>
      <c r="F33" s="9" t="s">
        <v>7</v>
      </c>
      <c r="G33" s="9" t="s">
        <v>8</v>
      </c>
      <c r="H33" s="9" t="s">
        <v>19</v>
      </c>
    </row>
    <row r="34" spans="1:8" ht="20.399999999999999" customHeight="1" x14ac:dyDescent="0.3">
      <c r="A34" s="7">
        <v>1</v>
      </c>
      <c r="B34" s="10">
        <f ca="1">1/A34*SUM($B$10:B10)</f>
        <v>0.32</v>
      </c>
      <c r="C34" s="10">
        <f ca="1">E34^0.5</f>
        <v>0.44322906041910204</v>
      </c>
      <c r="D34" s="14">
        <f ca="1">1/A34*SUM(D10:D10)</f>
        <v>1.44</v>
      </c>
      <c r="E34" s="16">
        <f ca="1">F34+G34</f>
        <v>0.19645200000000002</v>
      </c>
      <c r="F34" s="16">
        <f ca="1">D34^2*$B$5^2</f>
        <v>4.6655999999999996E-2</v>
      </c>
      <c r="G34" s="16">
        <f ca="1">H34^2*SUM($G$10:G10)</f>
        <v>0.14979600000000001</v>
      </c>
      <c r="H34" s="8">
        <f>1/A34</f>
        <v>1</v>
      </c>
    </row>
    <row r="35" spans="1:8" ht="20.399999999999999" customHeight="1" x14ac:dyDescent="0.3">
      <c r="A35" s="7">
        <v>2</v>
      </c>
      <c r="B35" s="10">
        <f ca="1">1/A35*SUM($B$10:B11)</f>
        <v>0.22</v>
      </c>
      <c r="C35" s="10">
        <f t="shared" ref="C35:C53" ca="1" si="6">E35^0.5</f>
        <v>0.36867270376310746</v>
      </c>
      <c r="D35" s="14">
        <f ca="1">1/A35*SUM(D10:D11)</f>
        <v>1.5249999999999999</v>
      </c>
      <c r="E35" s="16">
        <f ca="1">F35+G35</f>
        <v>0.13591956249999998</v>
      </c>
      <c r="F35" s="16">
        <f t="shared" ref="F35:F53" ca="1" si="7">D35^2*$B$5^2</f>
        <v>5.2326562499999986E-2</v>
      </c>
      <c r="G35" s="16">
        <f ca="1">H35^2*SUM($G$10:G11)</f>
        <v>8.3593000000000001E-2</v>
      </c>
      <c r="H35" s="8">
        <f t="shared" ref="H35:H53" si="8">1/A35</f>
        <v>0.5</v>
      </c>
    </row>
    <row r="36" spans="1:8" ht="20.399999999999999" customHeight="1" x14ac:dyDescent="0.3">
      <c r="A36" s="7">
        <v>3</v>
      </c>
      <c r="B36" s="10">
        <f ca="1">1/A36*SUM($B$10:B12)</f>
        <v>0.19666666666666666</v>
      </c>
      <c r="C36" s="10">
        <f t="shared" ca="1" si="6"/>
        <v>0.30884695958426467</v>
      </c>
      <c r="D36" s="14">
        <f ca="1">1/A36*SUM(D10:D12)</f>
        <v>1.3966666666666665</v>
      </c>
      <c r="E36" s="16">
        <f ca="1">F36+G36</f>
        <v>9.5386444444444426E-2</v>
      </c>
      <c r="F36" s="16">
        <f t="shared" ca="1" si="7"/>
        <v>4.3890249999999985E-2</v>
      </c>
      <c r="G36" s="16">
        <f ca="1">H36^2*SUM($G$10:G12)</f>
        <v>5.1496194444444442E-2</v>
      </c>
      <c r="H36" s="8">
        <f t="shared" si="8"/>
        <v>0.33333333333333331</v>
      </c>
    </row>
    <row r="37" spans="1:8" ht="20.399999999999999" customHeight="1" x14ac:dyDescent="0.3">
      <c r="A37" s="7">
        <v>4</v>
      </c>
      <c r="B37" s="10">
        <f ca="1">1/A37*SUM($B$10:B13)</f>
        <v>0.22499999999999998</v>
      </c>
      <c r="C37" s="10">
        <f t="shared" ca="1" si="6"/>
        <v>0.26496986856999422</v>
      </c>
      <c r="D37" s="14">
        <f ca="1">1/A37*SUM(D10:D13)</f>
        <v>1.2849999999999999</v>
      </c>
      <c r="E37" s="16">
        <f t="shared" ref="E37:E53" ca="1" si="9">F37+G37</f>
        <v>7.0209031249999998E-2</v>
      </c>
      <c r="F37" s="16">
        <f t="shared" ca="1" si="7"/>
        <v>3.7152562499999993E-2</v>
      </c>
      <c r="G37" s="16">
        <f ca="1">H37^2*SUM($G$10:G13)</f>
        <v>3.3056468749999998E-2</v>
      </c>
      <c r="H37" s="8">
        <f t="shared" si="8"/>
        <v>0.25</v>
      </c>
    </row>
    <row r="38" spans="1:8" ht="20.399999999999999" customHeight="1" x14ac:dyDescent="0.3">
      <c r="A38" s="7">
        <v>5</v>
      </c>
      <c r="B38" s="10">
        <f ca="1">1/A38*SUM($B$10:B14)</f>
        <v>0.23399999999999999</v>
      </c>
      <c r="C38" s="10">
        <f t="shared" ca="1" si="6"/>
        <v>0.24846887128974526</v>
      </c>
      <c r="D38" s="14">
        <f ca="1">1/A38*SUM(D10:D14)</f>
        <v>1.27</v>
      </c>
      <c r="E38" s="16">
        <f ca="1">F38+G38</f>
        <v>6.1736779999999998E-2</v>
      </c>
      <c r="F38" s="16">
        <f t="shared" ca="1" si="7"/>
        <v>3.6290249999999996E-2</v>
      </c>
      <c r="G38" s="16">
        <f ca="1">H38^2*SUM($G$10:G14)</f>
        <v>2.5446530000000002E-2</v>
      </c>
      <c r="H38" s="8">
        <f t="shared" si="8"/>
        <v>0.2</v>
      </c>
    </row>
    <row r="39" spans="1:8" ht="20.399999999999999" customHeight="1" x14ac:dyDescent="0.3">
      <c r="A39" s="7">
        <v>6</v>
      </c>
      <c r="B39" s="10">
        <f ca="1">1/A39*SUM($B$10:B15)</f>
        <v>0.23833333333333331</v>
      </c>
      <c r="C39" s="10">
        <f t="shared" ca="1" si="6"/>
        <v>0.23056889184989565</v>
      </c>
      <c r="D39" s="14">
        <f ca="1">1/A39*SUM(D10:D15)</f>
        <v>1.2116666666666664</v>
      </c>
      <c r="E39" s="16">
        <f t="shared" ca="1" si="9"/>
        <v>5.3162013888888873E-2</v>
      </c>
      <c r="F39" s="16">
        <f t="shared" ca="1" si="7"/>
        <v>3.3033062499999988E-2</v>
      </c>
      <c r="G39" s="16">
        <f ca="1">H39^2*SUM($G$10:G15)</f>
        <v>2.0128951388888885E-2</v>
      </c>
      <c r="H39" s="8">
        <f t="shared" si="8"/>
        <v>0.16666666666666666</v>
      </c>
    </row>
    <row r="40" spans="1:8" ht="20.399999999999999" customHeight="1" x14ac:dyDescent="0.3">
      <c r="A40" s="7">
        <v>7</v>
      </c>
      <c r="B40" s="10">
        <f ca="1">1/A40*SUM($B$10:B16)</f>
        <v>0.24857142857142855</v>
      </c>
      <c r="C40" s="10">
        <f t="shared" ca="1" si="6"/>
        <v>0.23383532492690973</v>
      </c>
      <c r="D40" s="14">
        <f ca="1">1/A40*SUM(D10:D16)</f>
        <v>1.3171428571428569</v>
      </c>
      <c r="E40" s="16">
        <f t="shared" ca="1" si="9"/>
        <v>5.4678959183673451E-2</v>
      </c>
      <c r="F40" s="16">
        <f t="shared" ca="1" si="7"/>
        <v>3.9034469387755087E-2</v>
      </c>
      <c r="G40" s="16">
        <f ca="1">H40^2*SUM($G$10:G16)</f>
        <v>1.5644489795918363E-2</v>
      </c>
      <c r="H40" s="8">
        <f t="shared" si="8"/>
        <v>0.14285714285714285</v>
      </c>
    </row>
    <row r="41" spans="1:8" ht="20.399999999999999" customHeight="1" x14ac:dyDescent="0.3">
      <c r="A41" s="7">
        <v>8</v>
      </c>
      <c r="B41" s="10">
        <f ca="1">1/A41*SUM($B$10:B17)</f>
        <v>0.24625</v>
      </c>
      <c r="C41" s="10">
        <f t="shared" ca="1" si="6"/>
        <v>0.22536220845563257</v>
      </c>
      <c r="D41" s="14">
        <f ca="1">1/A41*SUM(D10:D17)</f>
        <v>1.2912499999999998</v>
      </c>
      <c r="E41" s="16">
        <f t="shared" ca="1" si="9"/>
        <v>5.078812499999999E-2</v>
      </c>
      <c r="F41" s="16">
        <f t="shared" ca="1" si="7"/>
        <v>3.7514847656249989E-2</v>
      </c>
      <c r="G41" s="16">
        <f ca="1">H41^2*SUM($G$10:G17)</f>
        <v>1.3273277343749999E-2</v>
      </c>
      <c r="H41" s="8">
        <f t="shared" si="8"/>
        <v>0.125</v>
      </c>
    </row>
    <row r="42" spans="1:8" ht="20.399999999999999" customHeight="1" x14ac:dyDescent="0.3">
      <c r="A42" s="7">
        <v>9</v>
      </c>
      <c r="B42" s="10">
        <f ca="1">1/A42*SUM($B$10:B18)</f>
        <v>0.23444444444444443</v>
      </c>
      <c r="C42" s="10">
        <f t="shared" ca="1" si="6"/>
        <v>0.22152696098769659</v>
      </c>
      <c r="D42" s="14">
        <f ca="1">1/A42*SUM(D10:D18)</f>
        <v>1.2822222222222222</v>
      </c>
      <c r="E42" s="16">
        <f t="shared" ca="1" si="9"/>
        <v>4.9074194444444441E-2</v>
      </c>
      <c r="F42" s="16">
        <f t="shared" ca="1" si="7"/>
        <v>3.6992111111111108E-2</v>
      </c>
      <c r="G42" s="16">
        <f ca="1">H42^2*SUM($G$10:G18)</f>
        <v>1.2082083333333332E-2</v>
      </c>
      <c r="H42" s="8">
        <f t="shared" si="8"/>
        <v>0.1111111111111111</v>
      </c>
    </row>
    <row r="43" spans="1:8" ht="20.399999999999999" customHeight="1" x14ac:dyDescent="0.3">
      <c r="A43" s="7">
        <v>10</v>
      </c>
      <c r="B43" s="10">
        <f ca="1">1/A43*SUM($B$10:B19)</f>
        <v>0.23700000000000002</v>
      </c>
      <c r="C43" s="10">
        <f t="shared" ca="1" si="6"/>
        <v>0.22589683486051768</v>
      </c>
      <c r="D43" s="14">
        <f ca="1">1/A43*SUM(D10:D19)</f>
        <v>1.343</v>
      </c>
      <c r="E43" s="16">
        <f t="shared" ca="1" si="9"/>
        <v>5.1029379999999999E-2</v>
      </c>
      <c r="F43" s="16">
        <f t="shared" ca="1" si="7"/>
        <v>4.0582102499999995E-2</v>
      </c>
      <c r="G43" s="16">
        <f ca="1">H43^2*SUM($G$10:G19)</f>
        <v>1.0447277500000003E-2</v>
      </c>
      <c r="H43" s="8">
        <f t="shared" si="8"/>
        <v>0.1</v>
      </c>
    </row>
    <row r="44" spans="1:8" ht="20.399999999999999" customHeight="1" x14ac:dyDescent="0.3">
      <c r="A44" s="7">
        <v>11</v>
      </c>
      <c r="B44" s="10">
        <f ca="1">1/A44*SUM($B$10:B20)</f>
        <v>0.24181818181818185</v>
      </c>
      <c r="C44" s="10">
        <f t="shared" ca="1" si="6"/>
        <v>0.2142603604638891</v>
      </c>
      <c r="D44" s="14">
        <f ca="1">1/A44*SUM(D10:D20)</f>
        <v>1.2827272727272727</v>
      </c>
      <c r="E44" s="16">
        <f t="shared" ca="1" si="9"/>
        <v>4.5907502066115699E-2</v>
      </c>
      <c r="F44" s="16">
        <f t="shared" ca="1" si="7"/>
        <v>3.7021258264462807E-2</v>
      </c>
      <c r="G44" s="16">
        <f ca="1">H44^2*SUM($G$10:G20)</f>
        <v>8.8862438016528936E-3</v>
      </c>
      <c r="H44" s="8">
        <f t="shared" si="8"/>
        <v>9.0909090909090912E-2</v>
      </c>
    </row>
    <row r="45" spans="1:8" ht="20.399999999999999" customHeight="1" x14ac:dyDescent="0.3">
      <c r="A45" s="7">
        <v>12</v>
      </c>
      <c r="B45" s="10">
        <f ca="1">1/A45*SUM($B$10:B21)</f>
        <v>0.25083333333333335</v>
      </c>
      <c r="C45" s="10">
        <f t="shared" ca="1" si="6"/>
        <v>0.21263060120651597</v>
      </c>
      <c r="D45" s="14">
        <f ca="1">1/A45*SUM(D10:D21)</f>
        <v>1.2799999999999998</v>
      </c>
      <c r="E45" s="16">
        <f t="shared" ca="1" si="9"/>
        <v>4.5211772569444433E-2</v>
      </c>
      <c r="F45" s="16">
        <f t="shared" ca="1" si="7"/>
        <v>3.6863999999999987E-2</v>
      </c>
      <c r="G45" s="16">
        <f ca="1">H45^2*SUM($G$10:G21)</f>
        <v>8.3477725694444428E-3</v>
      </c>
      <c r="H45" s="8">
        <f t="shared" si="8"/>
        <v>8.3333333333333329E-2</v>
      </c>
    </row>
    <row r="46" spans="1:8" ht="20.399999999999999" customHeight="1" x14ac:dyDescent="0.3">
      <c r="A46" s="7">
        <v>13</v>
      </c>
      <c r="B46" s="10">
        <f ca="1">1/A46*SUM($B$10:B22)</f>
        <v>0.24769230769230771</v>
      </c>
      <c r="C46" s="10">
        <f t="shared" ca="1" si="6"/>
        <v>0.20888743394271372</v>
      </c>
      <c r="D46" s="14">
        <f ca="1">1/A46*SUM(D10:D22)</f>
        <v>1.27</v>
      </c>
      <c r="E46" s="16">
        <f t="shared" ca="1" si="9"/>
        <v>4.3633960059171591E-2</v>
      </c>
      <c r="F46" s="16">
        <f t="shared" ca="1" si="7"/>
        <v>3.6290249999999996E-2</v>
      </c>
      <c r="G46" s="16">
        <f ca="1">H46^2*SUM($G$10:G22)</f>
        <v>7.3437100591715971E-3</v>
      </c>
      <c r="H46" s="8">
        <f t="shared" si="8"/>
        <v>7.6923076923076927E-2</v>
      </c>
    </row>
    <row r="47" spans="1:8" ht="20.399999999999999" customHeight="1" x14ac:dyDescent="0.3">
      <c r="A47" s="7">
        <v>14</v>
      </c>
      <c r="B47" s="10">
        <f ca="1">1/A47*SUM($B$10:B23)</f>
        <v>0.24357142857142858</v>
      </c>
      <c r="C47" s="10">
        <f t="shared" ca="1" si="6"/>
        <v>0.20527973696437565</v>
      </c>
      <c r="D47" s="14">
        <f ca="1">1/A47*SUM(D10:D23)</f>
        <v>1.2478571428571428</v>
      </c>
      <c r="E47" s="16">
        <f t="shared" ca="1" si="9"/>
        <v>4.213977040816326E-2</v>
      </c>
      <c r="F47" s="16">
        <f t="shared" ca="1" si="7"/>
        <v>3.503581760204081E-2</v>
      </c>
      <c r="G47" s="16">
        <f ca="1">H47^2*SUM($G$10:G23)</f>
        <v>7.1039528061224476E-3</v>
      </c>
      <c r="H47" s="8">
        <f t="shared" si="8"/>
        <v>7.1428571428571425E-2</v>
      </c>
    </row>
    <row r="48" spans="1:8" ht="20.399999999999999" customHeight="1" x14ac:dyDescent="0.3">
      <c r="A48" s="7">
        <v>15</v>
      </c>
      <c r="B48" s="10">
        <f ca="1">1/A48*SUM($B$10:B24)</f>
        <v>0.25</v>
      </c>
      <c r="C48" s="10">
        <f t="shared" ca="1" si="6"/>
        <v>0.19830477105259525</v>
      </c>
      <c r="D48" s="14">
        <f ca="1">1/A48*SUM(D10:D24)</f>
        <v>1.1993333333333331</v>
      </c>
      <c r="E48" s="16">
        <f t="shared" ca="1" si="9"/>
        <v>3.9324782222222215E-2</v>
      </c>
      <c r="F48" s="16">
        <f t="shared" ca="1" si="7"/>
        <v>3.2364009999999992E-2</v>
      </c>
      <c r="G48" s="16">
        <f ca="1">H48^2*SUM($G$10:G24)</f>
        <v>6.960772222222222E-3</v>
      </c>
      <c r="H48" s="8">
        <f t="shared" si="8"/>
        <v>6.6666666666666666E-2</v>
      </c>
    </row>
    <row r="49" spans="1:8" ht="20.399999999999999" customHeight="1" x14ac:dyDescent="0.3">
      <c r="A49" s="7">
        <v>16</v>
      </c>
      <c r="B49" s="10">
        <f ca="1">1/A49*SUM($B$10:B25)</f>
        <v>0.25437500000000002</v>
      </c>
      <c r="C49" s="10">
        <f t="shared" ca="1" si="6"/>
        <v>0.20288969062645837</v>
      </c>
      <c r="D49" s="14">
        <f ca="1">1/A49*SUM(D10:D25)</f>
        <v>1.2431249999999998</v>
      </c>
      <c r="E49" s="16">
        <f t="shared" ca="1" si="9"/>
        <v>4.1164226562499989E-2</v>
      </c>
      <c r="F49" s="16">
        <f t="shared" ca="1" si="7"/>
        <v>3.4770594726562486E-2</v>
      </c>
      <c r="G49" s="16">
        <f ca="1">H49^2*SUM($G$10:G25)</f>
        <v>6.3936318359375001E-3</v>
      </c>
      <c r="H49" s="8">
        <f t="shared" si="8"/>
        <v>6.25E-2</v>
      </c>
    </row>
    <row r="50" spans="1:8" ht="20.399999999999999" customHeight="1" x14ac:dyDescent="0.3">
      <c r="A50" s="7">
        <v>17</v>
      </c>
      <c r="B50" s="10">
        <f ca="1">1/A50*SUM($B$10:B26)</f>
        <v>0.25411764705882356</v>
      </c>
      <c r="C50" s="10">
        <f t="shared" ca="1" si="6"/>
        <v>0.19651078974048489</v>
      </c>
      <c r="D50" s="14">
        <f ca="1">1/A50*SUM(D10:D26)</f>
        <v>1.2052941176470586</v>
      </c>
      <c r="E50" s="16">
        <f t="shared" ca="1" si="9"/>
        <v>3.8616490484429056E-2</v>
      </c>
      <c r="F50" s="16">
        <f t="shared" ca="1" si="7"/>
        <v>3.2686512975778535E-2</v>
      </c>
      <c r="G50" s="16">
        <f ca="1">H50^2*SUM($G$10:G26)</f>
        <v>5.9299775086505196E-3</v>
      </c>
      <c r="H50" s="8">
        <f t="shared" si="8"/>
        <v>5.8823529411764705E-2</v>
      </c>
    </row>
    <row r="51" spans="1:8" ht="20.399999999999999" customHeight="1" x14ac:dyDescent="0.3">
      <c r="A51" s="7">
        <v>18</v>
      </c>
      <c r="B51" s="10">
        <f ca="1">1/A51*SUM($B$10:B27)</f>
        <v>0.24722222222222223</v>
      </c>
      <c r="C51" s="10">
        <f t="shared" ca="1" si="6"/>
        <v>0.19454492245199265</v>
      </c>
      <c r="D51" s="14">
        <f ca="1">1/A51*SUM(D10:D27)</f>
        <v>1.2016666666666664</v>
      </c>
      <c r="E51" s="16">
        <f t="shared" ca="1" si="9"/>
        <v>3.7847726851851837E-2</v>
      </c>
      <c r="F51" s="16">
        <f t="shared" ca="1" si="7"/>
        <v>3.2490062499999986E-2</v>
      </c>
      <c r="G51" s="16">
        <f ca="1">H51^2*SUM($G$10:G27)</f>
        <v>5.3576643518518522E-3</v>
      </c>
      <c r="H51" s="8">
        <f t="shared" si="8"/>
        <v>5.5555555555555552E-2</v>
      </c>
    </row>
    <row r="52" spans="1:8" ht="20.399999999999999" customHeight="1" x14ac:dyDescent="0.3">
      <c r="A52" s="7">
        <v>19</v>
      </c>
      <c r="B52" s="10">
        <f ca="1">1/A52*SUM($B$10:B28)</f>
        <v>0.24684210526315789</v>
      </c>
      <c r="C52" s="10">
        <f t="shared" ca="1" si="6"/>
        <v>0.1990870402223297</v>
      </c>
      <c r="D52" s="14">
        <f ca="1">1/A52*SUM(D10:D28)</f>
        <v>1.2415789473684209</v>
      </c>
      <c r="E52" s="16">
        <f t="shared" ca="1" si="9"/>
        <v>3.9635649584487523E-2</v>
      </c>
      <c r="F52" s="16">
        <f t="shared" ca="1" si="7"/>
        <v>3.4684161357340711E-2</v>
      </c>
      <c r="G52" s="16">
        <f ca="1">H52^2*SUM($G$10:G28)</f>
        <v>4.9514882271468139E-3</v>
      </c>
      <c r="H52" s="8">
        <f t="shared" si="8"/>
        <v>5.2631578947368418E-2</v>
      </c>
    </row>
    <row r="53" spans="1:8" ht="20.399999999999999" customHeight="1" x14ac:dyDescent="0.3">
      <c r="A53" s="7">
        <v>20</v>
      </c>
      <c r="B53" s="10">
        <f ca="1">1/A53*SUM($B$10:B29)</f>
        <v>0.24150000000000002</v>
      </c>
      <c r="C53" s="10">
        <f t="shared" ca="1" si="6"/>
        <v>0.19607821462365474</v>
      </c>
      <c r="D53" s="14">
        <f ca="1">1/A53*SUM(D10:D29)</f>
        <v>1.2265000000000001</v>
      </c>
      <c r="E53" s="16">
        <f t="shared" ca="1" si="9"/>
        <v>3.8446666250000011E-2</v>
      </c>
      <c r="F53" s="16">
        <f t="shared" ca="1" si="7"/>
        <v>3.3846800625000006E-2</v>
      </c>
      <c r="G53" s="16">
        <f ca="1">H53^2*SUM($G$10:G29)</f>
        <v>4.5998656250000013E-3</v>
      </c>
      <c r="H53" s="8">
        <f t="shared" si="8"/>
        <v>0.05</v>
      </c>
    </row>
    <row r="54" spans="1:8" ht="20.399999999999999" customHeight="1" x14ac:dyDescent="0.3">
      <c r="A54" s="4"/>
    </row>
    <row r="55" spans="1:8" ht="20.399999999999999" customHeight="1" x14ac:dyDescent="0.3">
      <c r="A55" s="5" t="s">
        <v>20</v>
      </c>
    </row>
    <row r="56" spans="1:8" ht="9" customHeight="1" x14ac:dyDescent="0.3"/>
    <row r="57" spans="1:8" ht="45.6" customHeight="1" x14ac:dyDescent="0.3">
      <c r="A57" s="9" t="s">
        <v>9</v>
      </c>
      <c r="B57" s="19" t="s">
        <v>13</v>
      </c>
      <c r="C57" s="9" t="s">
        <v>2</v>
      </c>
      <c r="D57" s="19" t="s">
        <v>12</v>
      </c>
      <c r="E57" s="4" t="s">
        <v>21</v>
      </c>
    </row>
    <row r="58" spans="1:8" ht="20.399999999999999" customHeight="1" x14ac:dyDescent="0.3">
      <c r="A58" s="7">
        <v>1</v>
      </c>
      <c r="B58" s="17">
        <f ca="1">C34</f>
        <v>0.44322906041910204</v>
      </c>
      <c r="C58" s="18" t="s">
        <v>0</v>
      </c>
      <c r="D58" s="7"/>
    </row>
    <row r="59" spans="1:8" ht="20.399999999999999" customHeight="1" x14ac:dyDescent="0.3">
      <c r="A59" s="7">
        <v>2</v>
      </c>
      <c r="B59" s="17">
        <f t="shared" ref="B59:B77" ca="1" si="10">C35</f>
        <v>0.36867270376310746</v>
      </c>
      <c r="C59" s="17">
        <f ca="1">(B59-B58)/B58</f>
        <v>-0.16821179682012879</v>
      </c>
      <c r="D59" s="12">
        <f t="shared" ref="D59:D77" ca="1" si="11">(B59-$B$58)/$B$58</f>
        <v>-0.16821179682012879</v>
      </c>
    </row>
    <row r="60" spans="1:8" ht="20.399999999999999" customHeight="1" x14ac:dyDescent="0.3">
      <c r="A60" s="7">
        <v>3</v>
      </c>
      <c r="B60" s="17">
        <f t="shared" ca="1" si="10"/>
        <v>0.30884695958426467</v>
      </c>
      <c r="C60" s="17">
        <f ca="1">(B60-B59)/B59</f>
        <v>-0.16227332148051873</v>
      </c>
      <c r="D60" s="12">
        <f t="shared" ca="1" si="11"/>
        <v>-0.3031888313184391</v>
      </c>
    </row>
    <row r="61" spans="1:8" ht="20.399999999999999" customHeight="1" x14ac:dyDescent="0.3">
      <c r="A61" s="7">
        <v>4</v>
      </c>
      <c r="B61" s="17">
        <f t="shared" ca="1" si="10"/>
        <v>0.26496986856999422</v>
      </c>
      <c r="C61" s="17">
        <f t="shared" ref="C61:C77" ca="1" si="12">(B61-B60)/B60</f>
        <v>-0.14206742094315222</v>
      </c>
      <c r="D61" s="12">
        <f t="shared" ca="1" si="11"/>
        <v>-0.40218299693741227</v>
      </c>
    </row>
    <row r="62" spans="1:8" ht="20.399999999999999" customHeight="1" x14ac:dyDescent="0.3">
      <c r="A62" s="7">
        <v>5</v>
      </c>
      <c r="B62" s="17">
        <f t="shared" ca="1" si="10"/>
        <v>0.24846887128974526</v>
      </c>
      <c r="C62" s="17">
        <f t="shared" ca="1" si="12"/>
        <v>-6.2274995150590352E-2</v>
      </c>
      <c r="D62" s="12">
        <f t="shared" ca="1" si="11"/>
        <v>-0.43941204790407534</v>
      </c>
    </row>
    <row r="63" spans="1:8" ht="20.399999999999999" customHeight="1" x14ac:dyDescent="0.3">
      <c r="A63" s="7">
        <v>6</v>
      </c>
      <c r="B63" s="17">
        <f t="shared" ca="1" si="10"/>
        <v>0.23056889184989565</v>
      </c>
      <c r="C63" s="17">
        <f t="shared" ca="1" si="12"/>
        <v>-7.2041134758390052E-2</v>
      </c>
      <c r="D63" s="12">
        <f t="shared" ca="1" si="11"/>
        <v>-0.47979744010494779</v>
      </c>
    </row>
    <row r="64" spans="1:8" ht="20.399999999999999" customHeight="1" x14ac:dyDescent="0.3">
      <c r="A64" s="7">
        <v>7</v>
      </c>
      <c r="B64" s="17">
        <f t="shared" ca="1" si="10"/>
        <v>0.23383532492690973</v>
      </c>
      <c r="C64" s="17">
        <f t="shared" ca="1" si="12"/>
        <v>1.4166842069660375E-2</v>
      </c>
      <c r="D64" s="12">
        <f t="shared" ca="1" si="11"/>
        <v>-0.47242781259468153</v>
      </c>
    </row>
    <row r="65" spans="1:4" ht="20.399999999999999" customHeight="1" x14ac:dyDescent="0.3">
      <c r="A65" s="7">
        <v>8</v>
      </c>
      <c r="B65" s="17">
        <f t="shared" ca="1" si="10"/>
        <v>0.22536220845563257</v>
      </c>
      <c r="C65" s="17">
        <f t="shared" ca="1" si="12"/>
        <v>-3.6235399736654905E-2</v>
      </c>
      <c r="D65" s="12">
        <f t="shared" ca="1" si="11"/>
        <v>-0.49154460169525466</v>
      </c>
    </row>
    <row r="66" spans="1:4" ht="20.399999999999999" customHeight="1" x14ac:dyDescent="0.3">
      <c r="A66" s="7">
        <v>9</v>
      </c>
      <c r="B66" s="17">
        <f t="shared" ca="1" si="10"/>
        <v>0.22152696098769659</v>
      </c>
      <c r="C66" s="17">
        <f t="shared" ca="1" si="12"/>
        <v>-1.7018148225553236E-2</v>
      </c>
      <c r="D66" s="12">
        <f t="shared" ca="1" si="11"/>
        <v>-0.50019757102968754</v>
      </c>
    </row>
    <row r="67" spans="1:4" ht="20.399999999999999" customHeight="1" x14ac:dyDescent="0.3">
      <c r="A67" s="7">
        <v>10</v>
      </c>
      <c r="B67" s="17">
        <f t="shared" ca="1" si="10"/>
        <v>0.22589683486051768</v>
      </c>
      <c r="C67" s="17">
        <f t="shared" ca="1" si="12"/>
        <v>1.9726149148336796E-2</v>
      </c>
      <c r="D67" s="12">
        <f t="shared" ca="1" si="11"/>
        <v>-0.49033839377111815</v>
      </c>
    </row>
    <row r="68" spans="1:4" ht="20.399999999999999" customHeight="1" x14ac:dyDescent="0.3">
      <c r="A68" s="7">
        <v>11</v>
      </c>
      <c r="B68" s="17">
        <f t="shared" ca="1" si="10"/>
        <v>0.2142603604638891</v>
      </c>
      <c r="C68" s="17">
        <f t="shared" ca="1" si="12"/>
        <v>-5.1512339266788013E-2</v>
      </c>
      <c r="D68" s="12">
        <f t="shared" ca="1" si="11"/>
        <v>-0.51659225534243636</v>
      </c>
    </row>
    <row r="69" spans="1:4" ht="20.399999999999999" customHeight="1" x14ac:dyDescent="0.3">
      <c r="A69" s="7">
        <v>12</v>
      </c>
      <c r="B69" s="17">
        <f t="shared" ca="1" si="10"/>
        <v>0.21263060120651597</v>
      </c>
      <c r="C69" s="17">
        <f t="shared" ca="1" si="12"/>
        <v>-7.6064431789649991E-3</v>
      </c>
      <c r="D69" s="12">
        <f t="shared" ca="1" si="11"/>
        <v>-0.5202692688844458</v>
      </c>
    </row>
    <row r="70" spans="1:4" ht="20.399999999999999" customHeight="1" x14ac:dyDescent="0.3">
      <c r="A70" s="7">
        <v>13</v>
      </c>
      <c r="B70" s="17">
        <f t="shared" ca="1" si="10"/>
        <v>0.20888743394271372</v>
      </c>
      <c r="C70" s="17">
        <f t="shared" ca="1" si="12"/>
        <v>-1.7604085407098694E-2</v>
      </c>
      <c r="D70" s="12">
        <f t="shared" ca="1" si="11"/>
        <v>-0.52871448964741385</v>
      </c>
    </row>
    <row r="71" spans="1:4" ht="20.399999999999999" customHeight="1" x14ac:dyDescent="0.3">
      <c r="A71" s="7">
        <v>14</v>
      </c>
      <c r="B71" s="17">
        <f t="shared" ca="1" si="10"/>
        <v>0.20527973696437565</v>
      </c>
      <c r="C71" s="17">
        <f t="shared" ca="1" si="12"/>
        <v>-1.7271010085400652E-2</v>
      </c>
      <c r="D71" s="12">
        <f t="shared" ca="1" si="11"/>
        <v>-0.53685406644981659</v>
      </c>
    </row>
    <row r="72" spans="1:4" ht="20.399999999999999" customHeight="1" x14ac:dyDescent="0.3">
      <c r="A72" s="7">
        <v>15</v>
      </c>
      <c r="B72" s="17">
        <f t="shared" ca="1" si="10"/>
        <v>0.19830477105259525</v>
      </c>
      <c r="C72" s="17">
        <f t="shared" ca="1" si="12"/>
        <v>-3.3977858774199621E-2</v>
      </c>
      <c r="D72" s="12">
        <f t="shared" ca="1" si="11"/>
        <v>-0.55259077357182962</v>
      </c>
    </row>
    <row r="73" spans="1:4" ht="20.399999999999999" customHeight="1" x14ac:dyDescent="0.3">
      <c r="A73" s="7">
        <v>16</v>
      </c>
      <c r="B73" s="17">
        <f t="shared" ca="1" si="10"/>
        <v>0.20288969062645837</v>
      </c>
      <c r="C73" s="17">
        <f t="shared" ca="1" si="12"/>
        <v>2.3120571177014618E-2</v>
      </c>
      <c r="D73" s="12">
        <f t="shared" ca="1" si="11"/>
        <v>-0.54224641670694407</v>
      </c>
    </row>
    <row r="74" spans="1:4" ht="20.399999999999999" customHeight="1" x14ac:dyDescent="0.3">
      <c r="A74" s="7">
        <v>17</v>
      </c>
      <c r="B74" s="17">
        <f t="shared" ca="1" si="10"/>
        <v>0.19651078974048489</v>
      </c>
      <c r="C74" s="17">
        <f t="shared" ca="1" si="12"/>
        <v>-3.1440241573031533E-2</v>
      </c>
      <c r="D74" s="12">
        <f t="shared" ca="1" si="11"/>
        <v>-0.55663829994659852</v>
      </c>
    </row>
    <row r="75" spans="1:4" ht="20.399999999999999" customHeight="1" x14ac:dyDescent="0.3">
      <c r="A75" s="7">
        <v>18</v>
      </c>
      <c r="B75" s="17">
        <f t="shared" ca="1" si="10"/>
        <v>0.19454492245199265</v>
      </c>
      <c r="C75" s="17">
        <f t="shared" ca="1" si="12"/>
        <v>-1.0003864373495186E-2</v>
      </c>
      <c r="D75" s="12">
        <f t="shared" ca="1" si="11"/>
        <v>-0.56107363026233503</v>
      </c>
    </row>
    <row r="76" spans="1:4" ht="20.399999999999999" customHeight="1" x14ac:dyDescent="0.3">
      <c r="A76" s="7">
        <v>19</v>
      </c>
      <c r="B76" s="17">
        <f t="shared" ca="1" si="10"/>
        <v>0.1990870402223297</v>
      </c>
      <c r="C76" s="17">
        <f t="shared" ca="1" si="12"/>
        <v>2.3347398190039646E-2</v>
      </c>
      <c r="D76" s="12">
        <f t="shared" ca="1" si="11"/>
        <v>-0.55082584153196112</v>
      </c>
    </row>
    <row r="77" spans="1:4" ht="20.399999999999999" customHeight="1" x14ac:dyDescent="0.3">
      <c r="A77" s="7">
        <v>20</v>
      </c>
      <c r="B77" s="17">
        <f t="shared" ca="1" si="10"/>
        <v>0.19607821462365474</v>
      </c>
      <c r="C77" s="17">
        <f t="shared" ca="1" si="12"/>
        <v>-1.5113116329997517E-2</v>
      </c>
      <c r="D77" s="12">
        <f t="shared" ca="1" si="11"/>
        <v>-0.55761426284131732</v>
      </c>
    </row>
    <row r="78" spans="1:4" ht="20.399999999999999" customHeight="1" x14ac:dyDescent="0.3">
      <c r="C78" s="2"/>
      <c r="D78" s="2"/>
    </row>
  </sheetData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2</vt:i4>
      </vt:variant>
    </vt:vector>
  </HeadingPairs>
  <TitlesOfParts>
    <vt:vector size="3" baseType="lpstr">
      <vt:lpstr>Diversification</vt:lpstr>
      <vt:lpstr>Fig Portfolio risk</vt:lpstr>
      <vt:lpstr>Fig Risk decomposition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Longin</cp:lastModifiedBy>
  <dcterms:created xsi:type="dcterms:W3CDTF">2022-03-13T12:21:31Z</dcterms:created>
  <dcterms:modified xsi:type="dcterms:W3CDTF">2022-04-09T20:43:43Z</dcterms:modified>
</cp:coreProperties>
</file>